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июнь\№439 Родин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  <sheet name="Лист29" sheetId="29" r:id="rId29"/>
    <sheet name="Лист30" sheetId="30" r:id="rId30"/>
    <sheet name="Лист31" sheetId="31" r:id="rId31"/>
    <sheet name="Лист32" sheetId="32" r:id="rId32"/>
    <sheet name="Лист33" sheetId="33" r:id="rId33"/>
    <sheet name="Лист34" sheetId="34" r:id="rId34"/>
    <sheet name="Лист35" sheetId="35" r:id="rId35"/>
    <sheet name="Лист36" sheetId="36" r:id="rId36"/>
    <sheet name="Лист37" sheetId="37" r:id="rId37"/>
    <sheet name="Лист38" sheetId="38" r:id="rId38"/>
    <sheet name="Лист39" sheetId="39" r:id="rId39"/>
    <sheet name="Лист40" sheetId="40" r:id="rId40"/>
    <sheet name="Лист41" sheetId="41" r:id="rId41"/>
  </sheets>
  <externalReferences>
    <externalReference r:id="rId42"/>
    <externalReference r:id="rId43"/>
  </externalReferences>
  <calcPr calcId="162913" refMode="R1C1"/>
</workbook>
</file>

<file path=xl/calcChain.xml><?xml version="1.0" encoding="utf-8"?>
<calcChain xmlns="http://schemas.openxmlformats.org/spreadsheetml/2006/main">
  <c r="A36" i="11" l="1"/>
  <c r="I33" i="11"/>
  <c r="E33" i="11"/>
  <c r="D33" i="11"/>
  <c r="C33" i="11"/>
  <c r="B33" i="11"/>
  <c r="I32" i="11"/>
  <c r="E32" i="11"/>
  <c r="I31" i="11"/>
  <c r="E31" i="11"/>
  <c r="I30" i="11"/>
  <c r="E30" i="11"/>
  <c r="I29" i="11"/>
  <c r="C29" i="11"/>
  <c r="I28" i="11"/>
  <c r="G28" i="11"/>
  <c r="E28" i="11"/>
  <c r="C28" i="11"/>
  <c r="I27" i="11"/>
  <c r="G27" i="11"/>
  <c r="E27" i="11"/>
  <c r="C27" i="11"/>
  <c r="I26" i="11"/>
  <c r="G26" i="11"/>
  <c r="E26" i="11"/>
  <c r="C26" i="11"/>
  <c r="J29" i="11" l="1"/>
  <c r="J30" i="11"/>
  <c r="J31" i="11"/>
  <c r="J32" i="11"/>
  <c r="J33" i="11"/>
  <c r="J26" i="11"/>
  <c r="J27" i="11"/>
  <c r="J28" i="11"/>
  <c r="E29" i="11"/>
  <c r="C30" i="11"/>
  <c r="B34" i="11" s="1"/>
  <c r="G30" i="11"/>
  <c r="C31" i="11"/>
  <c r="G31" i="11"/>
  <c r="C32" i="11"/>
  <c r="G32" i="11"/>
  <c r="H33" i="11"/>
  <c r="F33" i="11" s="1"/>
  <c r="B26" i="11"/>
  <c r="D26" i="11"/>
  <c r="K26" i="11" s="1"/>
  <c r="F26" i="11"/>
  <c r="H26" i="11"/>
  <c r="B27" i="11"/>
  <c r="D27" i="11"/>
  <c r="K27" i="11" s="1"/>
  <c r="F27" i="11"/>
  <c r="H27" i="11"/>
  <c r="B28" i="11"/>
  <c r="D28" i="11"/>
  <c r="K28" i="11" s="1"/>
  <c r="F28" i="11"/>
  <c r="H28" i="11"/>
  <c r="B29" i="11"/>
  <c r="D29" i="11"/>
  <c r="K29" i="11" s="1"/>
  <c r="H29" i="11"/>
  <c r="F29" i="11" s="1"/>
  <c r="B30" i="11"/>
  <c r="D30" i="11"/>
  <c r="K30" i="11" s="1"/>
  <c r="F30" i="11"/>
  <c r="H30" i="11"/>
  <c r="B31" i="11"/>
  <c r="D31" i="11"/>
  <c r="K31" i="11" s="1"/>
  <c r="F31" i="11"/>
  <c r="H31" i="11"/>
  <c r="B32" i="11"/>
  <c r="D32" i="11"/>
  <c r="F32" i="11"/>
  <c r="H32" i="11"/>
  <c r="G29" i="11" l="1"/>
  <c r="G33" i="11"/>
  <c r="A44" i="11"/>
  <c r="A36" i="10" l="1"/>
  <c r="I33" i="10"/>
  <c r="E33" i="10"/>
  <c r="I32" i="10"/>
  <c r="H32" i="10" s="1"/>
  <c r="G32" i="10"/>
  <c r="E32" i="10"/>
  <c r="J32" i="10" s="1"/>
  <c r="C32" i="10"/>
  <c r="I31" i="10"/>
  <c r="H31" i="10" s="1"/>
  <c r="G31" i="10"/>
  <c r="E31" i="10"/>
  <c r="J31" i="10" s="1"/>
  <c r="C31" i="10"/>
  <c r="I30" i="10"/>
  <c r="H30" i="10" s="1"/>
  <c r="G30" i="10"/>
  <c r="E30" i="10"/>
  <c r="J30" i="10" s="1"/>
  <c r="C30" i="10"/>
  <c r="I29" i="10"/>
  <c r="D29" i="10"/>
  <c r="K29" i="10" s="1"/>
  <c r="B29" i="10"/>
  <c r="I28" i="10"/>
  <c r="G28" i="10"/>
  <c r="E28" i="10"/>
  <c r="C28" i="10"/>
  <c r="I27" i="10"/>
  <c r="G27" i="10" s="1"/>
  <c r="I26" i="10"/>
  <c r="J33" i="10" l="1"/>
  <c r="J28" i="10"/>
  <c r="C29" i="10"/>
  <c r="E29" i="10"/>
  <c r="J29" i="10" s="1"/>
  <c r="B30" i="10"/>
  <c r="D30" i="10"/>
  <c r="K30" i="10" s="1"/>
  <c r="F30" i="10"/>
  <c r="B31" i="10"/>
  <c r="D31" i="10"/>
  <c r="K31" i="10" s="1"/>
  <c r="F31" i="10"/>
  <c r="B32" i="10"/>
  <c r="D32" i="10"/>
  <c r="F32" i="10"/>
  <c r="C33" i="10"/>
  <c r="G33" i="10"/>
  <c r="C26" i="10"/>
  <c r="E26" i="10"/>
  <c r="J26" i="10" s="1"/>
  <c r="G26" i="10"/>
  <c r="B26" i="10"/>
  <c r="D26" i="10"/>
  <c r="K26" i="10" s="1"/>
  <c r="F26" i="10"/>
  <c r="H26" i="10"/>
  <c r="B27" i="10"/>
  <c r="D27" i="10"/>
  <c r="K27" i="10" s="1"/>
  <c r="F27" i="10"/>
  <c r="H27" i="10"/>
  <c r="B28" i="10"/>
  <c r="D28" i="10"/>
  <c r="K28" i="10" s="1"/>
  <c r="F28" i="10"/>
  <c r="H28" i="10"/>
  <c r="H29" i="10"/>
  <c r="G29" i="10" s="1"/>
  <c r="C27" i="10"/>
  <c r="E27" i="10"/>
  <c r="J27" i="10" s="1"/>
  <c r="B33" i="10"/>
  <c r="D33" i="10"/>
  <c r="F33" i="10"/>
  <c r="H33" i="10"/>
  <c r="F29" i="10" l="1"/>
  <c r="A44" i="10"/>
  <c r="B34" i="10"/>
</calcChain>
</file>

<file path=xl/sharedStrings.xml><?xml version="1.0" encoding="utf-8"?>
<sst xmlns="http://schemas.openxmlformats.org/spreadsheetml/2006/main" count="3921" uniqueCount="164">
  <si>
    <t>Расчет потенциала и целевого уровня снижения (ЦУС) потребления ресурсов</t>
  </si>
  <si>
    <t xml:space="preserve">Автоматизированная расчетная форма для определения в сопоставимых условиях целевого уровня снижения государственными (муниципальными) учреждениями потребляемых каждым зданием этого учреждения дизельного и иного топлива, мазута, природного газа, тепловой энергии, электрической энергии, угля, объема потребляемой ими воды, а также моторного топлива транспортными средствами на балансе данного учреждения
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</si>
  <si>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</si>
  <si>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Дата заполнения</t>
  </si>
  <si>
    <t>ФИО заполняющего</t>
  </si>
  <si>
    <t>Баркалова Ангелина Александровна</t>
  </si>
  <si>
    <t>Должность заполняющего</t>
  </si>
  <si>
    <t>главный бухгалтер</t>
  </si>
  <si>
    <t>Наименование учреждения</t>
  </si>
  <si>
    <t>МКУ "ЦБ"</t>
  </si>
  <si>
    <t>ИНН учреждения</t>
  </si>
  <si>
    <t>Наименование здания, строения, сооружения</t>
  </si>
  <si>
    <t>Административное здание</t>
  </si>
  <si>
    <t>Показатель</t>
  </si>
  <si>
    <t>Удельное годовое значение</t>
  </si>
  <si>
    <t>Уровень высокой эффективности (справочно)</t>
  </si>
  <si>
    <t xml:space="preserve">Потенциал снижения потребления </t>
  </si>
  <si>
    <t>Целевой уровень экономии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</si>
  <si>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</si>
  <si>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</si>
  <si>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</si>
  <si>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Потребление тепловой энергии на отопление и вентиляцию, Втч/м2/ГСОП</t>
  </si>
  <si>
    <t>требование по снижению потребления не устанавливается</t>
  </si>
  <si>
    <t>неприменимо</t>
  </si>
  <si>
    <t>Готово</t>
  </si>
  <si>
    <t/>
  </si>
  <si>
    <t>Потребление горячей воды, м3/чел</t>
  </si>
  <si>
    <t>Потребление холодной воды, м3/чел</t>
  </si>
  <si>
    <t>Потребление электрической энергии, кВтч/м2</t>
  </si>
  <si>
    <t>Потребление природного газа, м3/м2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</si>
  <si>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</si>
  <si>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</si>
  <si>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Потребление моторного топлива, тут/л</t>
  </si>
  <si>
    <t>неприменимо - невозможно рассчитать для данного ресурса и данного типа учреждения</t>
  </si>
  <si>
    <t>Рекомендации</t>
  </si>
  <si>
    <t xml:space="preserve">Рекомендуется к установке ПУ теплоэнергии
</t>
  </si>
  <si>
    <t>Целевые уровни снижения потребления энергоресурсов и воды для администрации Суровикинского муниципального района Волгоградской области, её структурных подразделений и муниципальных учреждений, подведомственных администрации Суровикинского муниципального района Волгоградской области, на 2021-2023 гг.</t>
  </si>
  <si>
    <t xml:space="preserve">ПРИЛОЖЕНИЕ </t>
  </si>
  <si>
    <t>Городничев Юрий Сергеевич</t>
  </si>
  <si>
    <t>Учитель математики</t>
  </si>
  <si>
    <t>МКОУ "Добринская СОШ"</t>
  </si>
  <si>
    <t xml:space="preserve">2
</t>
  </si>
  <si>
    <t xml:space="preserve">3
</t>
  </si>
  <si>
    <t xml:space="preserve">4
</t>
  </si>
  <si>
    <t xml:space="preserve">6
</t>
  </si>
  <si>
    <t xml:space="preserve">7
</t>
  </si>
  <si>
    <t>6%</t>
  </si>
  <si>
    <t xml:space="preserve">
</t>
  </si>
  <si>
    <t xml:space="preserve">Рекомендуется проверить ввод на листах:
1
2
3
4
6
7
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</si>
  <si>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</si>
  <si>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Родин В.А.</t>
  </si>
  <si>
    <t>Консультант</t>
  </si>
  <si>
    <t>Отдел ЖКХ администрации Суровикинского муниципального района Волгоградской области</t>
  </si>
  <si>
    <t>Здание эффективно. Требование не устанавливается.</t>
  </si>
  <si>
    <t>Здание эффективно, задание не назначается</t>
  </si>
  <si>
    <t xml:space="preserve">5
</t>
  </si>
  <si>
    <t xml:space="preserve">Рекомендуется проверить ввод на листах:
1
2
3
4
5
6
7
</t>
  </si>
  <si>
    <t>МКУ ОЭХС Суровикинского района</t>
  </si>
  <si>
    <t>Пырова Елена Ивановна</t>
  </si>
  <si>
    <t>главный редактор</t>
  </si>
  <si>
    <t>МАУ "Редакция газеты "Заря"</t>
  </si>
  <si>
    <t>административное</t>
  </si>
  <si>
    <t xml:space="preserve">
Необходимо провести мероприятия для обеспечения соответствия температуры внутреннего воздуха минимально-нормативным требованиям</t>
  </si>
  <si>
    <t xml:space="preserve">Рекомендуется проверить ввод на листах:
1
3
4
6
7
</t>
  </si>
  <si>
    <t>Титова В.Н.</t>
  </si>
  <si>
    <t>Заведующий МБДОУ</t>
  </si>
  <si>
    <t>Муниципальное бюджетное дошкольное образовательное учреждение детский сад Березка г.Суровикино Волгоградской области</t>
  </si>
  <si>
    <t>Здание детского сада по ул Ленина, 269</t>
  </si>
  <si>
    <t>Детский сад "Радуга"</t>
  </si>
  <si>
    <t>Зимовейская Вера Александровна</t>
  </si>
  <si>
    <t>Заведующая хозяйством</t>
  </si>
  <si>
    <t>МКОУ СОШ № 1 г. Суровикино</t>
  </si>
  <si>
    <t>Здание МКОУ СОШ № 1 г. Суровикино</t>
  </si>
  <si>
    <t xml:space="preserve">Рекомендуется проверить ввод на листах:
1
3
4
5
6
7
</t>
  </si>
  <si>
    <t>Здание детского сада по ул Советская ,131</t>
  </si>
  <si>
    <t xml:space="preserve">Рекомендуется проверить ввод на листах:
1
3
6
7
</t>
  </si>
  <si>
    <t>Борисовская Елизавета Викторовна</t>
  </si>
  <si>
    <t>Заведующий хозяйством</t>
  </si>
  <si>
    <t>МКОУ "Лобакинская СОШ" дошкольная группа</t>
  </si>
  <si>
    <t>Дошкольная группа</t>
  </si>
  <si>
    <t>МКОУ "Лобакинская СОШ"</t>
  </si>
  <si>
    <t>Здание школы</t>
  </si>
  <si>
    <t>Ольга Ивановна Бескровная</t>
  </si>
  <si>
    <t>учитель</t>
  </si>
  <si>
    <t>МКОУ"Краснозвездинская СОШ"</t>
  </si>
  <si>
    <t>здание школы</t>
  </si>
  <si>
    <t xml:space="preserve">
Рекомендуется к установке ПУ холодной воды
</t>
  </si>
  <si>
    <t>Бескорвная Ольга Ивановна</t>
  </si>
  <si>
    <t>МКОУ "Краснозвездинская СОШ"</t>
  </si>
  <si>
    <t>Здание детского сада</t>
  </si>
  <si>
    <t>Тахтаров Е.А.</t>
  </si>
  <si>
    <t>Директор</t>
  </si>
  <si>
    <t>МКУДО "ДШИ г.Суровикино"</t>
  </si>
  <si>
    <t>Ленина 66</t>
  </si>
  <si>
    <t>Председатель комиссии по реорганизации</t>
  </si>
  <si>
    <t>МКУДО Нижнечирский Дом пионеров и школьников</t>
  </si>
  <si>
    <t>станица Нижний Чир, ул. Панчишкиной, 21</t>
  </si>
  <si>
    <t xml:space="preserve">
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
</t>
  </si>
  <si>
    <t>Лазарева Татьяна Александровна</t>
  </si>
  <si>
    <t>исполняющий обязанности директора</t>
  </si>
  <si>
    <t>Ближнемельничный филиал МКОУ "Нижнечирская ООШ"</t>
  </si>
  <si>
    <t>Харитонова Зинаида Петровна</t>
  </si>
  <si>
    <t>директор</t>
  </si>
  <si>
    <t>МКОУ "Верхнесолоновская СОШ"</t>
  </si>
  <si>
    <t>здание МКОУ "Верхнесолоновская СОШ"</t>
  </si>
  <si>
    <t>Машихина Л.Н.</t>
  </si>
  <si>
    <t>директор школы</t>
  </si>
  <si>
    <t>МКОУ "Бурацкая СОШ"</t>
  </si>
  <si>
    <t>школа</t>
  </si>
  <si>
    <t>МашихинаЛ.Н.</t>
  </si>
  <si>
    <t>д.группа№1</t>
  </si>
  <si>
    <t>д.группа№2</t>
  </si>
  <si>
    <t xml:space="preserve">Рекомендуется к установке ПУ теплоэнергии
Рекомендуется к установке ПУ холодной воды
</t>
  </si>
  <si>
    <t>Костюк Юлия Анатольевна</t>
  </si>
  <si>
    <t>И.о. заведующего</t>
  </si>
  <si>
    <t>МБДОУ Нижнечирский д.с. "Солнышко"</t>
  </si>
  <si>
    <t>ул.Панчишкиной,25</t>
  </si>
  <si>
    <t xml:space="preserve">Рекомендуется проверить ввод на листах:
1
2
3
5
6
7
</t>
  </si>
  <si>
    <t>ул. Фрунзе,80</t>
  </si>
  <si>
    <t>Чернова Мария Васильевна</t>
  </si>
  <si>
    <t>МКОУ "Ближнеосиновская СОШ"</t>
  </si>
  <si>
    <t>школа (здание №1)</t>
  </si>
  <si>
    <t>Власова Анжелика Ивановна</t>
  </si>
  <si>
    <t>МКОУ "Качалинская СОШ"</t>
  </si>
  <si>
    <t>здание дошкольной группы</t>
  </si>
  <si>
    <t>Наумова Ирина Борисовна</t>
  </si>
  <si>
    <t>Муниципальное казенное общеобразовательное учреждение Новомаксимовская средняя общеобразовательная школа"</t>
  </si>
  <si>
    <t>здание интерната Майоровского филиала</t>
  </si>
  <si>
    <t>здание интерната</t>
  </si>
  <si>
    <t>основное здание школы</t>
  </si>
  <si>
    <t>МКОУ "Качалинска я СОШ"</t>
  </si>
  <si>
    <t>здание Скворинского филиала</t>
  </si>
  <si>
    <t>муниципальное казенное общеобразовательное учреждение "Новомаксимовская средняя общеобразовательная школа</t>
  </si>
  <si>
    <t>Проскурякова Ольга Валерьевна</t>
  </si>
  <si>
    <t>заведующий</t>
  </si>
  <si>
    <t>Муниципальное бюджетное дошкольное образовательное учреждение детский сад "Звездочка" г.Суровикино</t>
  </si>
  <si>
    <t>здание детского сада</t>
  </si>
  <si>
    <t>Рекомендуется к установке ПУ теплоэнергии
Необходимо провести мероприятия для обеспечения соответствия температуры внутреннего воздуха минимально-нормативным требованиям</t>
  </si>
  <si>
    <t>Бакавеа Виктория Андреевна</t>
  </si>
  <si>
    <t>Начальник хозяйственного отдела</t>
  </si>
  <si>
    <t xml:space="preserve">МКОУ СОШ №3 </t>
  </si>
  <si>
    <t>МКОУ СОШ №3 г. Суровикино</t>
  </si>
  <si>
    <t>МКОУ "Нижнечирская ООШ"</t>
  </si>
  <si>
    <t>Кондратович Елена Викторовна</t>
  </si>
  <si>
    <t>МКОУ "Нижнечирская СОШ"</t>
  </si>
  <si>
    <t>Здание МКОУ "Нижнечирская СОШ" ул. Панчишкиной, 19</t>
  </si>
  <si>
    <t>Здание МКОУ "Нижнечирская СОШ" ул. Панчишкиной, 27</t>
  </si>
  <si>
    <t xml:space="preserve">Рекомендуется проверить ввод на листах:
1
2
3
6
7
</t>
  </si>
  <si>
    <t>основное здание Майоровского филиала</t>
  </si>
  <si>
    <t>Севостьянова Марина Евгеньевна</t>
  </si>
  <si>
    <t>завхоз</t>
  </si>
  <si>
    <t>МКОУ СОШ №2 г. Суровикино</t>
  </si>
  <si>
    <t>здание МКОУ СОШ №2 г. Суровикино</t>
  </si>
  <si>
    <t xml:space="preserve">Рекомендуется проверить ввод на листах:
1
3
5
6
7
</t>
  </si>
  <si>
    <t>Суворовский филиал МКОУ "Нижнечирская ООШ"</t>
  </si>
  <si>
    <t>Бакаева Виктория Андреевна</t>
  </si>
  <si>
    <t>МКОУ СОШ №3</t>
  </si>
  <si>
    <t>Филиал МКОУ СОШ №3 в х. Новодербеновский</t>
  </si>
  <si>
    <t>Блохина Л.А.</t>
  </si>
  <si>
    <t>инженер</t>
  </si>
  <si>
    <t>МБУК "ЦКР "Юность"</t>
  </si>
  <si>
    <t>центр культуры</t>
  </si>
  <si>
    <t>от  01 июня 2021г. № 439</t>
  </si>
  <si>
    <t xml:space="preserve">                                                                                                                                          к постановлению администрации Суровикинского муниципального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</si>
</sst>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0.0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2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indexed="8"/>
      <name val="Stem"/>
      <family val="2"/>
    </font>
    <font>
      <sz val="11"/>
      <color indexed="8"/>
      <name val="Stem"/>
      <family val="2"/>
    </font>
    <font>
      <sz val="14"/>
      <color indexed="8"/>
      <name val="Stem"/>
      <family val="2"/>
    </font>
    <font>
      <sz val="12"/>
      <color indexed="8"/>
      <name val="Stem"/>
      <family val="2"/>
    </font>
    <font>
      <sz val="10"/>
      <color indexed="8"/>
      <name val="Ste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lightUp">
        <fgColor indexed="22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Border="1" applyProtection="1">
      <protection hidden="1"/>
    </xf>
    <xf numFmtId="0" fontId="2" fillId="2" borderId="0" xfId="1" applyFont="1" applyFill="1" applyAlignment="1" applyProtection="1">
      <alignment vertical="center"/>
      <protection hidden="1"/>
    </xf>
    <xf numFmtId="0" fontId="3" fillId="2" borderId="0" xfId="1" applyFont="1" applyFill="1" applyProtection="1">
      <protection hidden="1"/>
    </xf>
    <xf numFmtId="0" fontId="0" fillId="2" borderId="0" xfId="0" applyFill="1"/>
    <xf numFmtId="0" fontId="3" fillId="3" borderId="0" xfId="1" applyFont="1" applyFill="1" applyProtection="1">
      <protection hidden="1"/>
    </xf>
    <xf numFmtId="0" fontId="3" fillId="3" borderId="0" xfId="1" applyFont="1" applyFill="1" applyAlignment="1" applyProtection="1">
      <alignment horizontal="right"/>
      <protection hidden="1"/>
    </xf>
    <xf numFmtId="0" fontId="3" fillId="3" borderId="0" xfId="1" applyFont="1" applyFill="1" applyAlignment="1" applyProtection="1">
      <alignment horizontal="right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6" fillId="2" borderId="3" xfId="1" applyFont="1" applyFill="1" applyBorder="1" applyAlignment="1" applyProtection="1">
      <alignment horizontal="right" vertical="center" wrapText="1"/>
      <protection hidden="1"/>
    </xf>
    <xf numFmtId="2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9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3" borderId="3" xfId="1" applyFont="1" applyFill="1" applyBorder="1" applyAlignment="1" applyProtection="1">
      <alignment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7" fillId="2" borderId="3" xfId="1" applyFont="1" applyFill="1" applyBorder="1" applyAlignment="1" applyProtection="1">
      <alignment horizontal="right" vertical="center" wrapText="1"/>
      <protection hidden="1"/>
    </xf>
    <xf numFmtId="166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Protection="1">
      <protection hidden="1"/>
    </xf>
    <xf numFmtId="0" fontId="7" fillId="3" borderId="3" xfId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Protection="1">
      <protection hidden="1"/>
    </xf>
    <xf numFmtId="0" fontId="6" fillId="3" borderId="3" xfId="1" applyFont="1" applyFill="1" applyBorder="1" applyAlignment="1" applyProtection="1">
      <alignment horizontal="left" vertical="center" wrapText="1"/>
      <protection hidden="1"/>
    </xf>
    <xf numFmtId="0" fontId="10" fillId="2" borderId="0" xfId="1" applyFont="1" applyFill="1" applyAlignment="1" applyProtection="1">
      <alignment vertical="center"/>
      <protection hidden="1"/>
    </xf>
    <xf numFmtId="0" fontId="11" fillId="2" borderId="0" xfId="1" applyFont="1" applyFill="1" applyProtection="1">
      <protection hidden="1"/>
    </xf>
    <xf numFmtId="0" fontId="11" fillId="4" borderId="0" xfId="1" applyFont="1" applyFill="1" applyProtection="1">
      <protection hidden="1"/>
    </xf>
    <xf numFmtId="0" fontId="11" fillId="2" borderId="0" xfId="0" applyFont="1" applyFill="1" applyProtection="1">
      <protection hidden="1"/>
    </xf>
    <xf numFmtId="0" fontId="11" fillId="4" borderId="0" xfId="1" applyFont="1" applyFill="1" applyAlignment="1" applyProtection="1">
      <alignment horizontal="right"/>
      <protection hidden="1"/>
    </xf>
    <xf numFmtId="0" fontId="11" fillId="4" borderId="0" xfId="1" applyFont="1" applyFill="1" applyAlignment="1" applyProtection="1">
      <alignment horizontal="right" vertical="center" wrapText="1"/>
      <protection hidden="1"/>
    </xf>
    <xf numFmtId="0" fontId="11" fillId="2" borderId="3" xfId="1" applyFont="1" applyFill="1" applyBorder="1" applyAlignment="1" applyProtection="1">
      <alignment horizontal="center" vertical="center" wrapText="1"/>
      <protection hidden="1"/>
    </xf>
    <xf numFmtId="0" fontId="13" fillId="2" borderId="3" xfId="1" applyFont="1" applyFill="1" applyBorder="1" applyAlignment="1" applyProtection="1">
      <alignment horizontal="center" vertical="center" wrapText="1"/>
      <protection hidden="1"/>
    </xf>
    <xf numFmtId="0" fontId="14" fillId="2" borderId="3" xfId="1" applyFont="1" applyFill="1" applyBorder="1" applyAlignment="1" applyProtection="1">
      <alignment horizontal="right" vertical="center" wrapText="1"/>
      <protection hidden="1"/>
    </xf>
    <xf numFmtId="2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9" fontId="14" fillId="2" borderId="3" xfId="2" applyFont="1" applyFill="1" applyBorder="1" applyAlignment="1" applyProtection="1">
      <alignment horizontal="center" vertical="center" wrapText="1"/>
      <protection hidden="1"/>
    </xf>
    <xf numFmtId="0" fontId="14" fillId="4" borderId="3" xfId="1" applyFont="1" applyFill="1" applyBorder="1" applyAlignment="1" applyProtection="1">
      <alignment horizontal="left" vertical="center" wrapText="1"/>
      <protection hidden="1"/>
    </xf>
    <xf numFmtId="0" fontId="14" fillId="4" borderId="3" xfId="1" applyFont="1" applyFill="1" applyBorder="1" applyAlignment="1" applyProtection="1">
      <alignment wrapText="1"/>
      <protection hidden="1"/>
    </xf>
    <xf numFmtId="0" fontId="14" fillId="2" borderId="3" xfId="0" applyFont="1" applyFill="1" applyBorder="1" applyAlignment="1" applyProtection="1">
      <alignment horizontal="right" vertical="center" wrapText="1"/>
      <protection hidden="1"/>
    </xf>
    <xf numFmtId="166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1" applyFont="1" applyFill="1" applyProtection="1">
      <protection hidden="1"/>
    </xf>
    <xf numFmtId="0" fontId="11" fillId="2" borderId="0" xfId="0" applyFont="1" applyFill="1" applyBorder="1" applyProtection="1">
      <protection hidden="1"/>
    </xf>
    <xf numFmtId="0" fontId="3" fillId="3" borderId="1" xfId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locked="0" hidden="1"/>
    </xf>
    <xf numFmtId="49" fontId="3" fillId="2" borderId="2" xfId="1" applyNumberFormat="1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vertical="top" wrapText="1"/>
      <protection hidden="1"/>
    </xf>
    <xf numFmtId="1" fontId="3" fillId="2" borderId="2" xfId="1" applyNumberFormat="1" applyFont="1" applyFill="1" applyBorder="1" applyAlignment="1" applyProtection="1">
      <alignment horizontal="center"/>
      <protection locked="0" hidden="1"/>
    </xf>
    <xf numFmtId="49" fontId="3" fillId="2" borderId="1" xfId="1" applyNumberFormat="1" applyFont="1" applyFill="1" applyBorder="1" applyAlignment="1" applyProtection="1">
      <alignment horizontal="center"/>
      <protection locked="0" hidden="1"/>
    </xf>
    <xf numFmtId="0" fontId="3" fillId="2" borderId="0" xfId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49" fontId="3" fillId="2" borderId="2" xfId="1" applyNumberFormat="1" applyFont="1" applyFill="1" applyBorder="1" applyAlignment="1" applyProtection="1">
      <alignment horizontal="center" wrapText="1"/>
      <protection locked="0" hidden="1"/>
    </xf>
    <xf numFmtId="1" fontId="11" fillId="2" borderId="2" xfId="1" applyNumberFormat="1" applyFont="1" applyFill="1" applyBorder="1" applyAlignment="1" applyProtection="1">
      <alignment horizontal="center"/>
      <protection locked="0" hidden="1"/>
    </xf>
    <xf numFmtId="49" fontId="11" fillId="2" borderId="1" xfId="1" applyNumberFormat="1" applyFont="1" applyFill="1" applyBorder="1" applyAlignment="1" applyProtection="1">
      <alignment horizontal="center"/>
      <protection locked="0" hidden="1"/>
    </xf>
    <xf numFmtId="0" fontId="11" fillId="4" borderId="1" xfId="1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11" fillId="2" borderId="0" xfId="1" applyFont="1" applyFill="1" applyAlignment="1" applyProtection="1">
      <alignment horizontal="center"/>
      <protection hidden="1"/>
    </xf>
    <xf numFmtId="49" fontId="11" fillId="2" borderId="2" xfId="1" applyNumberFormat="1" applyFont="1" applyFill="1" applyBorder="1" applyAlignment="1" applyProtection="1">
      <alignment horizontal="center"/>
      <protection locked="0" hidden="1"/>
    </xf>
    <xf numFmtId="0" fontId="12" fillId="2" borderId="0" xfId="0" applyFont="1" applyFill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164" fontId="11" fillId="2" borderId="1" xfId="1" applyNumberFormat="1" applyFont="1" applyFill="1" applyBorder="1" applyAlignment="1" applyProtection="1">
      <alignment horizontal="center"/>
      <protection locked="0" hidden="1"/>
    </xf>
    <xf numFmtId="49" fontId="11" fillId="2" borderId="2" xfId="1" applyNumberFormat="1" applyFont="1" applyFill="1" applyBorder="1" applyAlignment="1" applyProtection="1">
      <alignment horizontal="center" wrapText="1"/>
      <protection locked="0" hidden="1"/>
    </xf>
  </cellXfs>
  <cellStyles count="3">
    <cellStyle name="Обычный" xfId="0" builtinId="0"/>
    <cellStyle name="Обычный 2" xfId="1"/>
    <cellStyle name="Процентный 2" xfId="2"/>
  </cellStyles>
  <dxfs count="242"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.&#1079;&#1072;&#1087;&#1086;&#1083;&#1085;&#1077;&#1085;&#1085;&#1072;&#1103;.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.&#1079;&#1072;&#1087;&#1086;&#1083;&#1085;&#1077;&#1085;&#1085;&#1072;&#1103;.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 refreshError="1"/>
      <sheetData sheetId="1">
        <row r="6">
          <cell r="C6" t="str">
            <v>Детские сады различного типа</v>
          </cell>
        </row>
        <row r="15">
          <cell r="C15">
            <v>325.60000000000002</v>
          </cell>
        </row>
        <row r="16">
          <cell r="C16">
            <v>5</v>
          </cell>
        </row>
        <row r="19">
          <cell r="C19">
            <v>3399</v>
          </cell>
        </row>
      </sheetData>
      <sheetData sheetId="2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4.9000000000000002E-2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5">
          <cell r="B5">
            <v>78121</v>
          </cell>
        </row>
        <row r="6">
          <cell r="B6">
            <v>0</v>
          </cell>
        </row>
        <row r="60">
          <cell r="B60">
            <v>0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Укажите наличие…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нет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324">
          <cell r="C324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1.1000000000000001</v>
          </cell>
          <cell r="O6">
            <v>21</v>
          </cell>
          <cell r="P6">
            <v>195.92</v>
          </cell>
          <cell r="Q6">
            <v>117.55</v>
          </cell>
          <cell r="R6">
            <v>0.35698934426229506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0.9283155737704919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1.23</v>
          </cell>
          <cell r="O7">
            <v>18</v>
          </cell>
          <cell r="P7">
            <v>162.5</v>
          </cell>
          <cell r="Q7">
            <v>97.5</v>
          </cell>
          <cell r="R7">
            <v>0.19674641148325356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0.66124401913875586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1.1000000000000001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0.3361042328526524</v>
          </cell>
          <cell r="S8" t="e">
            <v>#VALUE!</v>
          </cell>
          <cell r="T8">
            <v>0.06</v>
          </cell>
          <cell r="U8" t="e">
            <v>#VALUE!</v>
          </cell>
          <cell r="V8">
            <v>0.06</v>
          </cell>
          <cell r="W8">
            <v>0.06</v>
          </cell>
          <cell r="X8">
            <v>0.8935070547544206</v>
          </cell>
          <cell r="Y8" t="e">
            <v>#VALUE!</v>
          </cell>
          <cell r="Z8" t="str">
            <v>неприменимо*</v>
          </cell>
          <cell r="AA8" t="e">
            <v>#VALUE!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1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0.35630851177921569</v>
          </cell>
          <cell r="S9" t="e">
            <v>#VALUE!</v>
          </cell>
          <cell r="T9">
            <v>0.06</v>
          </cell>
          <cell r="U9" t="e">
            <v>#VALUE!</v>
          </cell>
          <cell r="V9">
            <v>0.06</v>
          </cell>
          <cell r="W9">
            <v>0.06</v>
          </cell>
          <cell r="X9">
            <v>0.92718085296535935</v>
          </cell>
          <cell r="Y9" t="e">
            <v>#VALUE!</v>
          </cell>
          <cell r="Z9" t="str">
            <v>неприменимо*</v>
          </cell>
          <cell r="AA9" t="e">
            <v>#VALUE!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1.05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0.37013157561015814</v>
          </cell>
          <cell r="S10" t="e">
            <v>#VALUE!</v>
          </cell>
          <cell r="T10" t="e">
            <v>#VALUE!</v>
          </cell>
          <cell r="U10" t="e">
            <v>#VALUE!</v>
          </cell>
          <cell r="V10">
            <v>0.06</v>
          </cell>
          <cell r="W10">
            <v>0.06</v>
          </cell>
          <cell r="X10">
            <v>0.95021929268359684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1.05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0.32959947782672577</v>
          </cell>
          <cell r="S11" t="e">
            <v>#VALUE!</v>
          </cell>
          <cell r="T11">
            <v>0.06</v>
          </cell>
          <cell r="U11" t="e">
            <v>#VALUE!</v>
          </cell>
          <cell r="V11">
            <v>0.06</v>
          </cell>
          <cell r="W11">
            <v>0.06</v>
          </cell>
          <cell r="X11">
            <v>0.88266579637787634</v>
          </cell>
          <cell r="Y11" t="e">
            <v>#VALUE!</v>
          </cell>
          <cell r="Z11" t="str">
            <v>неприменимо*</v>
          </cell>
          <cell r="AA11" t="e">
            <v>#VALUE!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1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0.30877560073937149</v>
          </cell>
          <cell r="S12" t="e">
            <v>#VALUE!</v>
          </cell>
          <cell r="T12" t="e">
            <v>#VALUE!</v>
          </cell>
          <cell r="U12" t="e">
            <v>#VALUE!</v>
          </cell>
          <cell r="V12">
            <v>0.06</v>
          </cell>
          <cell r="W12">
            <v>0.06</v>
          </cell>
          <cell r="X12">
            <v>0.84795933456561923</v>
          </cell>
          <cell r="Y12" t="e">
            <v>#VALUE!</v>
          </cell>
          <cell r="Z12" t="e">
            <v>#VALUE!</v>
          </cell>
          <cell r="AA12" t="e">
            <v>#VALUE!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1.03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0.34311739130434782</v>
          </cell>
          <cell r="S13" t="e">
            <v>#VALUE!</v>
          </cell>
          <cell r="T13" t="e">
            <v>#VALUE!</v>
          </cell>
          <cell r="U13" t="e">
            <v>#VALUE!</v>
          </cell>
          <cell r="V13">
            <v>0.06</v>
          </cell>
          <cell r="W13">
            <v>0.06</v>
          </cell>
          <cell r="X13">
            <v>0.90519565217391307</v>
          </cell>
          <cell r="Y13" t="e">
            <v>#VALUE!</v>
          </cell>
          <cell r="Z13" t="e">
            <v>#VALUE!</v>
          </cell>
          <cell r="AA13" t="e">
            <v>#VALUE!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0.31798613959408811</v>
          </cell>
          <cell r="S14" t="e">
            <v>#VALUE!</v>
          </cell>
          <cell r="T14">
            <v>0.06</v>
          </cell>
          <cell r="U14" t="e">
            <v>#VALUE!</v>
          </cell>
          <cell r="V14">
            <v>0.06</v>
          </cell>
          <cell r="W14">
            <v>0.06</v>
          </cell>
          <cell r="X14">
            <v>0.8633102326568135</v>
          </cell>
          <cell r="Y14" t="e">
            <v>#VALUE!</v>
          </cell>
          <cell r="Z14" t="str">
            <v>неприменимо*</v>
          </cell>
          <cell r="AA14" t="e">
            <v>#VALUE!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1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0.30913632575306582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>
            <v>0.06</v>
          </cell>
          <cell r="X15">
            <v>0.84856054292177641</v>
          </cell>
          <cell r="Y15" t="e">
            <v>#VALUE!</v>
          </cell>
          <cell r="Z15" t="e">
            <v>#VALUE!</v>
          </cell>
          <cell r="AA15" t="e">
            <v>#VALUE!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1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0.3724817591669406</v>
          </cell>
          <cell r="S16">
            <v>0.06</v>
          </cell>
          <cell r="T16">
            <v>0.06</v>
          </cell>
          <cell r="U16" t="e">
            <v>#VALUE!</v>
          </cell>
          <cell r="V16">
            <v>0.06</v>
          </cell>
          <cell r="W16">
            <v>0.06</v>
          </cell>
          <cell r="X16">
            <v>0.95413626527823425</v>
          </cell>
          <cell r="Y16" t="str">
            <v>неприменимо*</v>
          </cell>
          <cell r="Z16" t="str">
            <v>неприменимо*</v>
          </cell>
          <cell r="AA16" t="e">
            <v>#VALUE!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1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0.32522412764688347</v>
          </cell>
          <cell r="S17" t="e">
            <v>#VALUE!</v>
          </cell>
          <cell r="T17">
            <v>0.06</v>
          </cell>
          <cell r="U17" t="e">
            <v>#VALUE!</v>
          </cell>
          <cell r="V17">
            <v>0.06</v>
          </cell>
          <cell r="W17">
            <v>0.06</v>
          </cell>
          <cell r="X17">
            <v>0.875373546078139</v>
          </cell>
          <cell r="Y17" t="e">
            <v>#VALUE!</v>
          </cell>
          <cell r="Z17" t="e">
            <v>#VALUE!</v>
          </cell>
          <cell r="AA17" t="e">
            <v>#VALUE!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1.04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0.29728817873303165</v>
          </cell>
          <cell r="S18" t="e">
            <v>#VALUE!</v>
          </cell>
          <cell r="T18" t="e">
            <v>#VALUE!</v>
          </cell>
          <cell r="U18" t="e">
            <v>#VALUE!</v>
          </cell>
          <cell r="V18">
            <v>0.06</v>
          </cell>
          <cell r="W18">
            <v>0.06</v>
          </cell>
          <cell r="X18">
            <v>0.82881363122171947</v>
          </cell>
          <cell r="Y18" t="e">
            <v>#VALUE!</v>
          </cell>
          <cell r="Z18" t="e">
            <v>#VALUE!</v>
          </cell>
          <cell r="AA18" t="e">
            <v>#VALUE!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1.05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0.24920511841100079</v>
          </cell>
          <cell r="S19" t="e">
            <v>#VALUE!</v>
          </cell>
          <cell r="T19">
            <v>0.06</v>
          </cell>
          <cell r="U19" t="e">
            <v>#VALUE!</v>
          </cell>
          <cell r="V19">
            <v>0.06</v>
          </cell>
          <cell r="W19">
            <v>0.06</v>
          </cell>
          <cell r="X19">
            <v>0.74867519735166788</v>
          </cell>
          <cell r="Y19" t="e">
            <v>#VALUE!</v>
          </cell>
          <cell r="Z19" t="str">
            <v>неприменимо*</v>
          </cell>
          <cell r="AA19" t="e">
            <v>#VALUE!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0.33165070422535209</v>
          </cell>
          <cell r="S20" t="e">
            <v>#VALUE!</v>
          </cell>
          <cell r="T20" t="e">
            <v>#VALUE!</v>
          </cell>
          <cell r="U20" t="e">
            <v>#VALUE!</v>
          </cell>
          <cell r="V20">
            <v>0.06</v>
          </cell>
          <cell r="W20">
            <v>0.06</v>
          </cell>
          <cell r="X20">
            <v>0.8860845070422535</v>
          </cell>
          <cell r="Y20" t="e">
            <v>#VALUE!</v>
          </cell>
          <cell r="Z20" t="e">
            <v>#VALUE!</v>
          </cell>
          <cell r="AA20" t="e">
            <v>#VALUE!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1.05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0.36511317254174397</v>
          </cell>
          <cell r="S21" t="e">
            <v>#VALUE!</v>
          </cell>
          <cell r="T21">
            <v>0.06</v>
          </cell>
          <cell r="U21" t="e">
            <v>#VALUE!</v>
          </cell>
          <cell r="V21">
            <v>0.06</v>
          </cell>
          <cell r="W21">
            <v>0.06</v>
          </cell>
          <cell r="X21">
            <v>0.94185528756957337</v>
          </cell>
          <cell r="Y21" t="e">
            <v>#VALUE!</v>
          </cell>
          <cell r="Z21" t="str">
            <v>неприменимо*</v>
          </cell>
          <cell r="AA21" t="e">
            <v>#VALUE!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1.05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0.33395971464540491</v>
          </cell>
          <cell r="S22" t="e">
            <v>#VALUE!</v>
          </cell>
          <cell r="T22">
            <v>0.06</v>
          </cell>
          <cell r="U22" t="e">
            <v>#VALUE!</v>
          </cell>
          <cell r="V22">
            <v>0.06</v>
          </cell>
          <cell r="W22">
            <v>0.06</v>
          </cell>
          <cell r="X22">
            <v>0.88993285774234165</v>
          </cell>
          <cell r="Y22" t="e">
            <v>#VALUE!</v>
          </cell>
          <cell r="Z22" t="str">
            <v>неприменимо*</v>
          </cell>
          <cell r="AA22" t="e">
            <v>#VALUE!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1.05</v>
          </cell>
          <cell r="O23">
            <v>20</v>
          </cell>
          <cell r="P23">
            <v>88.82</v>
          </cell>
          <cell r="Q23">
            <v>53.291999999999994</v>
          </cell>
          <cell r="R23">
            <v>0.38168535620052774</v>
          </cell>
          <cell r="S23" t="e">
            <v>#VALUE!</v>
          </cell>
          <cell r="T23" t="e">
            <v>#VALUE!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0.96947559366754621</v>
          </cell>
          <cell r="Y23" t="e">
            <v>#VALUE!</v>
          </cell>
          <cell r="Z23" t="e">
            <v>#VALUE!</v>
          </cell>
          <cell r="AA23" t="e">
            <v>#VALUE!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1.1000000000000001</v>
          </cell>
          <cell r="O24">
            <v>20</v>
          </cell>
          <cell r="P24">
            <v>260.89999999999998</v>
          </cell>
          <cell r="Q24">
            <v>156.54</v>
          </cell>
          <cell r="R24">
            <v>0.321689776733255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0.86948296122209168</v>
          </cell>
          <cell r="Y24" t="e">
            <v>#VALUE!</v>
          </cell>
          <cell r="Z24" t="e">
            <v>#VALUE!</v>
          </cell>
          <cell r="AA24" t="e">
            <v>#VALUE!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1.1000000000000001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0.34070475514549331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0.06</v>
          </cell>
          <cell r="X25">
            <v>0.9011745919091555</v>
          </cell>
          <cell r="Y25" t="e">
            <v>#VALUE!</v>
          </cell>
          <cell r="Z25" t="e">
            <v>#VALUE!</v>
          </cell>
          <cell r="AA25" t="e">
            <v>#VALUE!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1.1000000000000001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0.3150921515033191</v>
          </cell>
          <cell r="S26" t="e">
            <v>#VALUE!</v>
          </cell>
          <cell r="T26">
            <v>0.06</v>
          </cell>
          <cell r="U26" t="e">
            <v>#VALUE!</v>
          </cell>
          <cell r="V26">
            <v>0.06</v>
          </cell>
          <cell r="W26">
            <v>0.06</v>
          </cell>
          <cell r="X26">
            <v>0.85848691917219833</v>
          </cell>
          <cell r="Y26" t="e">
            <v>#VALUE!</v>
          </cell>
          <cell r="Z26" t="str">
            <v>неприменимо*</v>
          </cell>
          <cell r="AA26" t="e">
            <v>#VALUE!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Результаты расчета"/>
      <sheetName val="1.Общие данные по зданию"/>
      <sheetName val="2.УР ТЭ на нужды ОиВ"/>
      <sheetName val="3.УР горячей воды"/>
      <sheetName val="4.УР холодной воды"/>
      <sheetName val="5.УР ЭЭ"/>
      <sheetName val="6.УР природного газа на цели ПП"/>
      <sheetName val="7.УР топлива на отопл. и вент."/>
      <sheetName val="8.УР моторного топлива"/>
      <sheetName val="Экспресс потенциал"/>
      <sheetName val="ВУЗ"/>
      <sheetName val="Школа искусств"/>
      <sheetName val="Муз.школа"/>
      <sheetName val="ФАП"/>
      <sheetName val="Театры, кинотеатры"/>
      <sheetName val="Музеи"/>
      <sheetName val="ДЮСШ"/>
      <sheetName val="Больница"/>
      <sheetName val="Мед.стационар"/>
      <sheetName val="Поликлиника,амбулаторий"/>
      <sheetName val="Аптека,мол.кухня,ветаптека"/>
      <sheetName val="Клуб"/>
      <sheetName val="ДОУ"/>
      <sheetName val="Библиотеки"/>
      <sheetName val="Адм. здания"/>
      <sheetName val="НИИ и проч"/>
      <sheetName val="Центры занятости и Собесы"/>
      <sheetName val="Общеобр.У"/>
      <sheetName val="Откр.спорт.сооруж-е"/>
      <sheetName val="Бассейны"/>
      <sheetName val="Крыт.спорт.сооруж-е"/>
      <sheetName val="Климатология"/>
      <sheetName val="списки"/>
    </sheetNames>
    <sheetDataSet>
      <sheetData sheetId="0" refreshError="1"/>
      <sheetData sheetId="1">
        <row r="6">
          <cell r="C6" t="str">
            <v xml:space="preserve">Общеобразовательные учреждения </v>
          </cell>
        </row>
        <row r="15">
          <cell r="C15">
            <v>2404.6</v>
          </cell>
        </row>
        <row r="16">
          <cell r="C16">
            <v>250</v>
          </cell>
        </row>
        <row r="19">
          <cell r="C19">
            <v>2928</v>
          </cell>
        </row>
      </sheetData>
      <sheetData sheetId="2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3">
        <row r="4">
          <cell r="B4" t="str">
            <v>нет</v>
          </cell>
        </row>
        <row r="5">
          <cell r="B5" t="str">
            <v>нет</v>
          </cell>
        </row>
        <row r="9">
          <cell r="B9">
            <v>5.0999999999999997E-2</v>
          </cell>
        </row>
        <row r="11">
          <cell r="B11" t="str">
            <v>Готово</v>
          </cell>
        </row>
      </sheetData>
      <sheetData sheetId="4">
        <row r="4">
          <cell r="B4" t="str">
            <v>нет</v>
          </cell>
        </row>
        <row r="9">
          <cell r="B9">
            <v>4.9000000000000002E-2</v>
          </cell>
        </row>
        <row r="11">
          <cell r="B11" t="str">
            <v>Готово</v>
          </cell>
        </row>
      </sheetData>
      <sheetData sheetId="5">
        <row r="4">
          <cell r="B4" t="str">
            <v>есть</v>
          </cell>
        </row>
        <row r="5">
          <cell r="B5">
            <v>318685</v>
          </cell>
        </row>
        <row r="6">
          <cell r="B6">
            <v>0</v>
          </cell>
        </row>
        <row r="60">
          <cell r="B60">
            <v>0</v>
          </cell>
        </row>
        <row r="68">
          <cell r="B68" t="str">
            <v>Готово</v>
          </cell>
        </row>
      </sheetData>
      <sheetData sheetId="6">
        <row r="4">
          <cell r="B4" t="str">
            <v>нет</v>
          </cell>
        </row>
        <row r="5">
          <cell r="B5" t="str">
            <v>Укажите наличие…</v>
          </cell>
        </row>
        <row r="9">
          <cell r="B9">
            <v>0</v>
          </cell>
        </row>
        <row r="11">
          <cell r="B11" t="str">
            <v>Готово</v>
          </cell>
        </row>
      </sheetData>
      <sheetData sheetId="7">
        <row r="4">
          <cell r="B4" t="str">
            <v>нет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B18" t="str">
            <v>нет</v>
          </cell>
        </row>
        <row r="21">
          <cell r="B21" t="str">
            <v>Готово</v>
          </cell>
        </row>
        <row r="22">
          <cell r="B22" t="str">
            <v>Готово</v>
          </cell>
        </row>
      </sheetData>
      <sheetData sheetId="8">
        <row r="4">
          <cell r="B4" t="str">
            <v>да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16.1218</v>
          </cell>
        </row>
        <row r="23">
          <cell r="B23">
            <v>12960</v>
          </cell>
          <cell r="C23">
            <v>32.1</v>
          </cell>
        </row>
        <row r="24">
          <cell r="B24">
            <v>13010</v>
          </cell>
          <cell r="C24">
            <v>32.1</v>
          </cell>
        </row>
        <row r="324">
          <cell r="C324" t="str">
            <v>Готово</v>
          </cell>
        </row>
      </sheetData>
      <sheetData sheetId="9">
        <row r="6">
          <cell r="B6" t="str">
            <v>Детские сады различного типа</v>
          </cell>
          <cell r="C6">
            <v>2</v>
          </cell>
          <cell r="D6">
            <v>43.73</v>
          </cell>
          <cell r="E6">
            <v>26.24</v>
          </cell>
          <cell r="F6">
            <v>56.43</v>
          </cell>
          <cell r="G6">
            <v>33.86</v>
          </cell>
          <cell r="H6">
            <v>4.47</v>
          </cell>
          <cell r="I6">
            <v>2.68</v>
          </cell>
          <cell r="J6">
            <v>7.55</v>
          </cell>
          <cell r="K6">
            <v>4.53</v>
          </cell>
          <cell r="L6">
            <v>33.92</v>
          </cell>
          <cell r="M6">
            <v>20.350000000000001</v>
          </cell>
          <cell r="N6">
            <v>1</v>
          </cell>
          <cell r="O6">
            <v>21</v>
          </cell>
          <cell r="P6">
            <v>195.92</v>
          </cell>
          <cell r="Q6">
            <v>117.55</v>
          </cell>
          <cell r="R6">
            <v>0.28999371069182389</v>
          </cell>
          <cell r="S6" t="e">
            <v>#VALUE!</v>
          </cell>
          <cell r="T6" t="e">
            <v>#VALUE!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0.81665618448637312</v>
          </cell>
          <cell r="Y6" t="e">
            <v>#VALUE!</v>
          </cell>
          <cell r="Z6" t="e">
            <v>#VALUE!</v>
          </cell>
          <cell r="AA6" t="e">
            <v>#VALUE!</v>
          </cell>
          <cell r="AB6" t="e">
            <v>#VALUE!</v>
          </cell>
          <cell r="AC6" t="e">
            <v>#VALUE!</v>
          </cell>
        </row>
        <row r="7">
          <cell r="B7" t="str">
            <v xml:space="preserve">Общеобразовательные учреждения </v>
          </cell>
          <cell r="C7">
            <v>3</v>
          </cell>
          <cell r="D7">
            <v>23.6</v>
          </cell>
          <cell r="E7">
            <v>14.16</v>
          </cell>
          <cell r="F7">
            <v>47.32</v>
          </cell>
          <cell r="G7">
            <v>28.39</v>
          </cell>
          <cell r="H7">
            <v>1.79</v>
          </cell>
          <cell r="I7">
            <v>1.07</v>
          </cell>
          <cell r="J7">
            <v>2.66</v>
          </cell>
          <cell r="K7">
            <v>1.59</v>
          </cell>
          <cell r="L7">
            <v>35.090000000000003</v>
          </cell>
          <cell r="M7">
            <v>21.05</v>
          </cell>
          <cell r="N7">
            <v>1.1299999999999999</v>
          </cell>
          <cell r="O7">
            <v>18</v>
          </cell>
          <cell r="P7">
            <v>162.5</v>
          </cell>
          <cell r="Q7">
            <v>97.5</v>
          </cell>
          <cell r="R7">
            <v>0.19674641148325356</v>
          </cell>
          <cell r="S7" t="e">
            <v>#VALUE!</v>
          </cell>
          <cell r="T7" t="e">
            <v>#VALUE!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0.66124401913875586</v>
          </cell>
          <cell r="Y7" t="e">
            <v>#VALUE!</v>
          </cell>
          <cell r="Z7" t="e">
            <v>#VALUE!</v>
          </cell>
          <cell r="AA7" t="e">
            <v>#VALUE!</v>
          </cell>
          <cell r="AB7" t="e">
            <v>#VALUE!</v>
          </cell>
          <cell r="AC7" t="e">
            <v>#VALUE!</v>
          </cell>
        </row>
        <row r="8">
          <cell r="B8" t="str">
            <v>Учреждения профессионального образования</v>
          </cell>
          <cell r="C8">
            <v>2</v>
          </cell>
          <cell r="D8">
            <v>29.8</v>
          </cell>
          <cell r="E8">
            <v>17.88</v>
          </cell>
          <cell r="F8">
            <v>57.08</v>
          </cell>
          <cell r="G8">
            <v>34.25</v>
          </cell>
          <cell r="H8" t="str">
            <v>неприменимо*</v>
          </cell>
          <cell r="I8" t="str">
            <v>неприменимо*</v>
          </cell>
          <cell r="J8">
            <v>2.87</v>
          </cell>
          <cell r="K8">
            <v>1.72</v>
          </cell>
          <cell r="L8" t="str">
            <v>неприменимо*</v>
          </cell>
          <cell r="M8" t="str">
            <v>неприменимо*</v>
          </cell>
          <cell r="N8">
            <v>1</v>
          </cell>
          <cell r="O8">
            <v>18</v>
          </cell>
          <cell r="P8" t="str">
            <v>неприменимо*</v>
          </cell>
          <cell r="Q8" t="str">
            <v>неприменимо*</v>
          </cell>
          <cell r="R8">
            <v>0.3361042328526524</v>
          </cell>
          <cell r="S8" t="e">
            <v>#VALUE!</v>
          </cell>
          <cell r="T8">
            <v>0.06</v>
          </cell>
          <cell r="U8" t="e">
            <v>#VALUE!</v>
          </cell>
          <cell r="V8">
            <v>0.06</v>
          </cell>
          <cell r="W8">
            <v>0.06</v>
          </cell>
          <cell r="X8">
            <v>0.8935070547544206</v>
          </cell>
          <cell r="Y8" t="e">
            <v>#VALUE!</v>
          </cell>
          <cell r="Z8" t="str">
            <v>неприменимо*</v>
          </cell>
          <cell r="AA8" t="e">
            <v>#VALUE!</v>
          </cell>
          <cell r="AB8" t="str">
            <v>неприменимо*</v>
          </cell>
          <cell r="AC8" t="str">
            <v>неприменимо*</v>
          </cell>
        </row>
        <row r="9">
          <cell r="B9" t="str">
            <v>ДЮСШ (включая спортивные школы, школы олимпийского резерва и т.п.)</v>
          </cell>
          <cell r="C9">
            <v>1</v>
          </cell>
          <cell r="D9">
            <v>33.950000000000003</v>
          </cell>
          <cell r="E9">
            <v>20.37</v>
          </cell>
          <cell r="F9">
            <v>54.32</v>
          </cell>
          <cell r="G9">
            <v>32.590000000000003</v>
          </cell>
          <cell r="H9" t="str">
            <v>неприменимо*</v>
          </cell>
          <cell r="I9" t="str">
            <v>неприменимо*</v>
          </cell>
          <cell r="J9">
            <v>4.3899999999999997</v>
          </cell>
          <cell r="K9">
            <v>2.64</v>
          </cell>
          <cell r="L9" t="str">
            <v>неприменимо*</v>
          </cell>
          <cell r="M9" t="str">
            <v>неприменимо*</v>
          </cell>
          <cell r="N9">
            <v>0.95</v>
          </cell>
          <cell r="O9">
            <v>20</v>
          </cell>
          <cell r="P9" t="str">
            <v>неприменимо*</v>
          </cell>
          <cell r="Q9" t="str">
            <v>неприменимо*</v>
          </cell>
          <cell r="R9">
            <v>0.30853300404131118</v>
          </cell>
          <cell r="S9" t="e">
            <v>#VALUE!</v>
          </cell>
          <cell r="T9">
            <v>0.06</v>
          </cell>
          <cell r="U9" t="e">
            <v>#VALUE!</v>
          </cell>
          <cell r="V9">
            <v>0.06</v>
          </cell>
          <cell r="W9">
            <v>0.06</v>
          </cell>
          <cell r="X9">
            <v>0.84755500673551865</v>
          </cell>
          <cell r="Y9" t="e">
            <v>#VALUE!</v>
          </cell>
          <cell r="Z9" t="str">
            <v>неприменимо*</v>
          </cell>
          <cell r="AA9" t="e">
            <v>#VALUE!</v>
          </cell>
          <cell r="AB9" t="str">
            <v>неприменимо*</v>
          </cell>
          <cell r="AC9" t="str">
            <v>неприменимо*</v>
          </cell>
        </row>
        <row r="10">
          <cell r="B10" t="str">
            <v>Школы искусств (художественные, хореографические)</v>
          </cell>
          <cell r="C10">
            <v>2</v>
          </cell>
          <cell r="D10">
            <v>18.670000000000002</v>
          </cell>
          <cell r="E10">
            <v>11.2</v>
          </cell>
          <cell r="F10">
            <v>52.73</v>
          </cell>
          <cell r="G10">
            <v>31.64</v>
          </cell>
          <cell r="H10">
            <v>0.28999999999999998</v>
          </cell>
          <cell r="I10">
            <v>0.17</v>
          </cell>
          <cell r="J10">
            <v>0.78</v>
          </cell>
          <cell r="K10">
            <v>0.47</v>
          </cell>
          <cell r="L10" t="str">
            <v>неприменимо*</v>
          </cell>
          <cell r="M10" t="str">
            <v>неприменимо*</v>
          </cell>
          <cell r="N10">
            <v>1</v>
          </cell>
          <cell r="O10">
            <v>20</v>
          </cell>
          <cell r="P10" t="str">
            <v>неприменимо*</v>
          </cell>
          <cell r="Q10" t="str">
            <v>неприменимо*</v>
          </cell>
          <cell r="R10">
            <v>0.37013157561015814</v>
          </cell>
          <cell r="S10" t="e">
            <v>#VALUE!</v>
          </cell>
          <cell r="T10" t="e">
            <v>#VALUE!</v>
          </cell>
          <cell r="U10" t="e">
            <v>#VALUE!</v>
          </cell>
          <cell r="V10">
            <v>0.06</v>
          </cell>
          <cell r="W10">
            <v>0.06</v>
          </cell>
          <cell r="X10">
            <v>0.95021929268359684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str">
            <v>неприменимо*</v>
          </cell>
          <cell r="AC10" t="str">
            <v>неприменимо*</v>
          </cell>
        </row>
        <row r="11">
          <cell r="B11" t="str">
            <v>Музыкальные школы</v>
          </cell>
          <cell r="C11">
            <v>2</v>
          </cell>
          <cell r="D11">
            <v>17.78</v>
          </cell>
          <cell r="E11">
            <v>10.67</v>
          </cell>
          <cell r="F11">
            <v>57.08</v>
          </cell>
          <cell r="G11">
            <v>34.25</v>
          </cell>
          <cell r="H11" t="str">
            <v>неприменимо*</v>
          </cell>
          <cell r="I11" t="str">
            <v>неприменимо*</v>
          </cell>
          <cell r="J11">
            <v>0.72</v>
          </cell>
          <cell r="K11">
            <v>0.43</v>
          </cell>
          <cell r="L11" t="str">
            <v>неприменимо*</v>
          </cell>
          <cell r="M11" t="str">
            <v>неприменимо*</v>
          </cell>
          <cell r="N11">
            <v>1</v>
          </cell>
          <cell r="O11">
            <v>20</v>
          </cell>
          <cell r="P11" t="str">
            <v>неприменимо*</v>
          </cell>
          <cell r="Q11" t="str">
            <v>неприменимо*</v>
          </cell>
          <cell r="R11">
            <v>0.32959947782672577</v>
          </cell>
          <cell r="S11" t="e">
            <v>#VALUE!</v>
          </cell>
          <cell r="T11">
            <v>0.06</v>
          </cell>
          <cell r="U11" t="e">
            <v>#VALUE!</v>
          </cell>
          <cell r="V11">
            <v>0.06</v>
          </cell>
          <cell r="W11">
            <v>0.06</v>
          </cell>
          <cell r="X11">
            <v>0.88266579637787634</v>
          </cell>
          <cell r="Y11" t="e">
            <v>#VALUE!</v>
          </cell>
          <cell r="Z11" t="str">
            <v>неприменимо*</v>
          </cell>
          <cell r="AA11" t="e">
            <v>#VALUE!</v>
          </cell>
          <cell r="AB11" t="str">
            <v>неприменимо*</v>
          </cell>
          <cell r="AC11" t="str">
            <v>неприменимо*</v>
          </cell>
        </row>
        <row r="12">
          <cell r="B12" t="str">
            <v>Лечебные учреждения со стационаром, медицинские центры и т.д.</v>
          </cell>
          <cell r="C12">
            <v>1</v>
          </cell>
          <cell r="D12">
            <v>68.55</v>
          </cell>
          <cell r="E12">
            <v>41.13</v>
          </cell>
          <cell r="F12">
            <v>48.59</v>
          </cell>
          <cell r="G12">
            <v>29.15</v>
          </cell>
          <cell r="H12">
            <v>4.32</v>
          </cell>
          <cell r="I12">
            <v>2.59</v>
          </cell>
          <cell r="J12">
            <v>7.41</v>
          </cell>
          <cell r="K12">
            <v>4.45</v>
          </cell>
          <cell r="L12" t="str">
            <v>неприменимо*</v>
          </cell>
          <cell r="M12" t="str">
            <v>неприменимо*</v>
          </cell>
          <cell r="N12">
            <v>0.97</v>
          </cell>
          <cell r="O12">
            <v>20</v>
          </cell>
          <cell r="P12" t="str">
            <v>неприменимо*</v>
          </cell>
          <cell r="Q12" t="str">
            <v>неприменимо*</v>
          </cell>
          <cell r="R12">
            <v>0.2205367272727273</v>
          </cell>
          <cell r="S12" t="e">
            <v>#VALUE!</v>
          </cell>
          <cell r="T12" t="e">
            <v>#VALUE!</v>
          </cell>
          <cell r="U12" t="e">
            <v>#VALUE!</v>
          </cell>
          <cell r="V12">
            <v>0.06</v>
          </cell>
          <cell r="W12">
            <v>0.06</v>
          </cell>
          <cell r="X12">
            <v>0.70089454545454544</v>
          </cell>
          <cell r="Y12" t="e">
            <v>#VALUE!</v>
          </cell>
          <cell r="Z12" t="e">
            <v>#VALUE!</v>
          </cell>
          <cell r="AA12" t="e">
            <v>#VALUE!</v>
          </cell>
          <cell r="AB12" t="str">
            <v>неприменимо*</v>
          </cell>
          <cell r="AC12" t="str">
            <v>неприменимо*</v>
          </cell>
        </row>
        <row r="13">
          <cell r="B13" t="str">
            <v>Амбулаторно-поликлинические организации</v>
          </cell>
          <cell r="C13">
            <v>2</v>
          </cell>
          <cell r="D13">
            <v>54.51</v>
          </cell>
          <cell r="E13">
            <v>32.71</v>
          </cell>
          <cell r="F13">
            <v>42.59</v>
          </cell>
          <cell r="G13">
            <v>25.55</v>
          </cell>
          <cell r="H13">
            <v>1.73</v>
          </cell>
          <cell r="I13">
            <v>1.04</v>
          </cell>
          <cell r="J13">
            <v>3.81</v>
          </cell>
          <cell r="K13">
            <v>2.29</v>
          </cell>
          <cell r="L13" t="str">
            <v>неприменимо*</v>
          </cell>
          <cell r="M13" t="str">
            <v>неприменимо*</v>
          </cell>
          <cell r="N13">
            <v>1</v>
          </cell>
          <cell r="O13">
            <v>20</v>
          </cell>
          <cell r="P13" t="str">
            <v>неприменимо*</v>
          </cell>
          <cell r="Q13" t="str">
            <v>неприменимо*</v>
          </cell>
          <cell r="R13">
            <v>0.26758097165991895</v>
          </cell>
          <cell r="S13" t="e">
            <v>#VALUE!</v>
          </cell>
          <cell r="T13" t="e">
            <v>#VALUE!</v>
          </cell>
          <cell r="U13" t="e">
            <v>#VALUE!</v>
          </cell>
          <cell r="V13">
            <v>0.06</v>
          </cell>
          <cell r="W13">
            <v>0.06</v>
          </cell>
          <cell r="X13">
            <v>0.77930161943319831</v>
          </cell>
          <cell r="Y13" t="e">
            <v>#VALUE!</v>
          </cell>
          <cell r="Z13" t="e">
            <v>#VALUE!</v>
          </cell>
          <cell r="AA13" t="e">
            <v>#VALUE!</v>
          </cell>
          <cell r="AB13" t="str">
            <v>неприменимо*</v>
          </cell>
          <cell r="AC13" t="str">
            <v>неприменимо*</v>
          </cell>
        </row>
        <row r="14">
          <cell r="B14" t="str">
            <v>Аптеки, молочные кухни, ветеринарные аптеки</v>
          </cell>
          <cell r="C14">
            <v>1</v>
          </cell>
          <cell r="D14">
            <v>64.430000000000007</v>
          </cell>
          <cell r="E14">
            <v>38.659999999999997</v>
          </cell>
          <cell r="F14">
            <v>46.78</v>
          </cell>
          <cell r="G14">
            <v>28.07</v>
          </cell>
          <cell r="H14" t="str">
            <v>неприменимо*</v>
          </cell>
          <cell r="I14" t="str">
            <v>неприменимо*</v>
          </cell>
          <cell r="J14">
            <v>7.53</v>
          </cell>
          <cell r="K14">
            <v>4.5199999999999996</v>
          </cell>
          <cell r="L14" t="str">
            <v>неприменимо*</v>
          </cell>
          <cell r="M14" t="str">
            <v>неприменимо*</v>
          </cell>
          <cell r="N14">
            <v>0.91</v>
          </cell>
          <cell r="O14">
            <v>20</v>
          </cell>
          <cell r="P14" t="str">
            <v>неприменимо*</v>
          </cell>
          <cell r="Q14" t="str">
            <v>неприменимо*</v>
          </cell>
          <cell r="R14">
            <v>0.2310498943841503</v>
          </cell>
          <cell r="S14" t="e">
            <v>#VALUE!</v>
          </cell>
          <cell r="T14">
            <v>0.06</v>
          </cell>
          <cell r="U14" t="e">
            <v>#VALUE!</v>
          </cell>
          <cell r="V14">
            <v>0.06</v>
          </cell>
          <cell r="W14">
            <v>0.06</v>
          </cell>
          <cell r="X14">
            <v>0.71841649064025048</v>
          </cell>
          <cell r="Y14" t="e">
            <v>#VALUE!</v>
          </cell>
          <cell r="Z14" t="str">
            <v>неприменимо*</v>
          </cell>
          <cell r="AA14" t="e">
            <v>#VALUE!</v>
          </cell>
          <cell r="AB14" t="e">
            <v>#VALUE!</v>
          </cell>
          <cell r="AC14" t="str">
            <v>неприменимо*</v>
          </cell>
        </row>
        <row r="15">
          <cell r="B15" t="str">
            <v>Больницы, в т.ч. корпуса, отделения</v>
          </cell>
          <cell r="C15">
            <v>1</v>
          </cell>
          <cell r="D15">
            <v>63.6</v>
          </cell>
          <cell r="E15">
            <v>38.159999999999997</v>
          </cell>
          <cell r="F15">
            <v>52.37</v>
          </cell>
          <cell r="G15">
            <v>31.42</v>
          </cell>
          <cell r="H15">
            <v>3.37</v>
          </cell>
          <cell r="I15">
            <v>2.02</v>
          </cell>
          <cell r="J15">
            <v>6.9</v>
          </cell>
          <cell r="K15">
            <v>4.1399999999999997</v>
          </cell>
          <cell r="L15">
            <v>0.34</v>
          </cell>
          <cell r="M15">
            <v>0.20400000000000001</v>
          </cell>
          <cell r="N15">
            <v>0.97</v>
          </cell>
          <cell r="O15">
            <v>20</v>
          </cell>
          <cell r="P15" t="str">
            <v>неприменимо*</v>
          </cell>
          <cell r="Q15" t="str">
            <v>неприменимо*</v>
          </cell>
          <cell r="R15">
            <v>0.23272506758237746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>
            <v>0.06</v>
          </cell>
          <cell r="X15">
            <v>0.72120844597062905</v>
          </cell>
          <cell r="Y15" t="e">
            <v>#VALUE!</v>
          </cell>
          <cell r="Z15" t="e">
            <v>#VALUE!</v>
          </cell>
          <cell r="AA15" t="e">
            <v>#VALUE!</v>
          </cell>
          <cell r="AB15" t="e">
            <v>#VALUE!</v>
          </cell>
          <cell r="AC15" t="str">
            <v>неприменимо*</v>
          </cell>
        </row>
        <row r="16">
          <cell r="B16" t="str">
            <v>Фельдшерско-акушерские пункты</v>
          </cell>
          <cell r="C16">
            <v>1</v>
          </cell>
          <cell r="D16">
            <v>6.22</v>
          </cell>
          <cell r="E16">
            <v>3.73</v>
          </cell>
          <cell r="F16" t="str">
            <v>нет оценки</v>
          </cell>
          <cell r="G16" t="str">
            <v>нет оценки</v>
          </cell>
          <cell r="H16" t="str">
            <v>неприменимо*</v>
          </cell>
          <cell r="I16" t="str">
            <v>неприменимо*</v>
          </cell>
          <cell r="J16">
            <v>1.45</v>
          </cell>
          <cell r="K16">
            <v>0.87</v>
          </cell>
          <cell r="L16" t="str">
            <v>неприменимо*</v>
          </cell>
          <cell r="M16" t="str">
            <v>неприменимо*</v>
          </cell>
          <cell r="N16">
            <v>0.97</v>
          </cell>
          <cell r="O16">
            <v>20</v>
          </cell>
          <cell r="P16" t="str">
            <v>неприменимо*</v>
          </cell>
          <cell r="Q16" t="str">
            <v>неприменимо*</v>
          </cell>
          <cell r="R16">
            <v>0.3724817591669406</v>
          </cell>
          <cell r="S16">
            <v>0.06</v>
          </cell>
          <cell r="T16">
            <v>0.06</v>
          </cell>
          <cell r="U16" t="e">
            <v>#VALUE!</v>
          </cell>
          <cell r="V16">
            <v>0.06</v>
          </cell>
          <cell r="W16">
            <v>0.06</v>
          </cell>
          <cell r="X16">
            <v>0.95413626527823425</v>
          </cell>
          <cell r="Y16" t="str">
            <v>неприменимо*</v>
          </cell>
          <cell r="Z16" t="str">
            <v>неприменимо*</v>
          </cell>
          <cell r="AA16" t="e">
            <v>#VALUE!</v>
          </cell>
          <cell r="AB16" t="str">
            <v>неприменимо*</v>
          </cell>
          <cell r="AC16" t="str">
            <v>неприменимо*</v>
          </cell>
        </row>
        <row r="17">
          <cell r="B17" t="str">
            <v>Типовые открытые спортивные сооружения</v>
          </cell>
          <cell r="C17">
            <v>1</v>
          </cell>
          <cell r="D17">
            <v>41.79</v>
          </cell>
          <cell r="E17">
            <v>25.07</v>
          </cell>
          <cell r="F17">
            <v>59.43</v>
          </cell>
          <cell r="G17">
            <v>35.659999999999997</v>
          </cell>
          <cell r="H17" t="str">
            <v>неприменимо*</v>
          </cell>
          <cell r="I17" t="str">
            <v>неприменимо*</v>
          </cell>
          <cell r="J17">
            <v>2.1800000000000002</v>
          </cell>
          <cell r="K17">
            <v>1.31</v>
          </cell>
          <cell r="L17" t="str">
            <v>неприменимо*</v>
          </cell>
          <cell r="M17" t="str">
            <v>неприменимо*</v>
          </cell>
          <cell r="N17">
            <v>0.97</v>
          </cell>
          <cell r="O17">
            <v>18</v>
          </cell>
          <cell r="P17" t="str">
            <v>неприменимо*</v>
          </cell>
          <cell r="Q17" t="str">
            <v>неприменимо*</v>
          </cell>
          <cell r="R17">
            <v>0.29260077104304988</v>
          </cell>
          <cell r="S17" t="e">
            <v>#VALUE!</v>
          </cell>
          <cell r="T17">
            <v>0.06</v>
          </cell>
          <cell r="U17" t="e">
            <v>#VALUE!</v>
          </cell>
          <cell r="V17">
            <v>0.06</v>
          </cell>
          <cell r="W17">
            <v>0.06</v>
          </cell>
          <cell r="X17">
            <v>0.82100128507174985</v>
          </cell>
          <cell r="Y17" t="e">
            <v>#VALUE!</v>
          </cell>
          <cell r="Z17" t="e">
            <v>#VALUE!</v>
          </cell>
          <cell r="AA17" t="e">
            <v>#VALUE!</v>
          </cell>
          <cell r="AB17" t="str">
            <v>неприменимо*</v>
          </cell>
          <cell r="AC17" t="str">
            <v>неприменимо*</v>
          </cell>
        </row>
        <row r="18">
          <cell r="B18" t="str">
            <v>Крытые спортивные сооружения</v>
          </cell>
          <cell r="C18">
            <v>2</v>
          </cell>
          <cell r="D18">
            <v>30.3</v>
          </cell>
          <cell r="E18">
            <v>18.18</v>
          </cell>
          <cell r="F18">
            <v>55.49</v>
          </cell>
          <cell r="G18">
            <v>33.29</v>
          </cell>
          <cell r="H18">
            <v>1.04</v>
          </cell>
          <cell r="I18">
            <v>0.62</v>
          </cell>
          <cell r="J18">
            <v>1.66</v>
          </cell>
          <cell r="K18">
            <v>1</v>
          </cell>
          <cell r="L18" t="str">
            <v>неприменимо*</v>
          </cell>
          <cell r="M18" t="str">
            <v>неприменимо*</v>
          </cell>
          <cell r="N18">
            <v>1</v>
          </cell>
          <cell r="O18">
            <v>18</v>
          </cell>
          <cell r="P18" t="str">
            <v>неприменимо*</v>
          </cell>
          <cell r="Q18" t="str">
            <v>неприменимо*</v>
          </cell>
          <cell r="R18">
            <v>0.29728817873303165</v>
          </cell>
          <cell r="S18" t="e">
            <v>#VALUE!</v>
          </cell>
          <cell r="T18" t="e">
            <v>#VALUE!</v>
          </cell>
          <cell r="U18" t="e">
            <v>#VALUE!</v>
          </cell>
          <cell r="V18">
            <v>0.06</v>
          </cell>
          <cell r="W18">
            <v>0.06</v>
          </cell>
          <cell r="X18">
            <v>0.82881363122171947</v>
          </cell>
          <cell r="Y18" t="e">
            <v>#VALUE!</v>
          </cell>
          <cell r="Z18" t="e">
            <v>#VALUE!</v>
          </cell>
          <cell r="AA18" t="e">
            <v>#VALUE!</v>
          </cell>
          <cell r="AB18" t="str">
            <v>неприменимо*</v>
          </cell>
          <cell r="AC18" t="str">
            <v>неприменимо*</v>
          </cell>
        </row>
        <row r="19">
          <cell r="B19" t="str">
            <v>Бассейны, водно-спортивные комплексы</v>
          </cell>
          <cell r="C19">
            <v>2</v>
          </cell>
          <cell r="D19">
            <v>98.7</v>
          </cell>
          <cell r="E19">
            <v>59.22</v>
          </cell>
          <cell r="F19">
            <v>82.05</v>
          </cell>
          <cell r="G19">
            <v>49.23</v>
          </cell>
          <cell r="H19" t="str">
            <v>неприменимо*</v>
          </cell>
          <cell r="I19" t="str">
            <v>неприменимо*</v>
          </cell>
          <cell r="J19">
            <v>9.5399999999999991</v>
          </cell>
          <cell r="K19">
            <v>5.72</v>
          </cell>
          <cell r="L19" t="str">
            <v>неприменимо*</v>
          </cell>
          <cell r="M19" t="str">
            <v>неприменимо*</v>
          </cell>
          <cell r="N19">
            <v>1</v>
          </cell>
          <cell r="O19">
            <v>24</v>
          </cell>
          <cell r="P19" t="str">
            <v>неприменимо*</v>
          </cell>
          <cell r="Q19" t="str">
            <v>неприменимо*</v>
          </cell>
          <cell r="R19">
            <v>0.13365599700149927</v>
          </cell>
          <cell r="S19" t="e">
            <v>#VALUE!</v>
          </cell>
          <cell r="T19">
            <v>0.06</v>
          </cell>
          <cell r="U19" t="e">
            <v>#VALUE!</v>
          </cell>
          <cell r="V19">
            <v>0.06</v>
          </cell>
          <cell r="W19">
            <v>0.06</v>
          </cell>
          <cell r="X19">
            <v>0.55609332833583203</v>
          </cell>
          <cell r="Y19" t="e">
            <v>#VALUE!</v>
          </cell>
          <cell r="Z19" t="str">
            <v>неприменимо*</v>
          </cell>
          <cell r="AA19" t="e">
            <v>#VALUE!</v>
          </cell>
          <cell r="AB19" t="str">
            <v>неприменимо*</v>
          </cell>
          <cell r="AC19" t="str">
            <v>неприменимо*</v>
          </cell>
        </row>
        <row r="20">
          <cell r="B20" t="str">
            <v>Библиотеки, читальные залы, медиатеки</v>
          </cell>
          <cell r="C20">
            <v>1</v>
          </cell>
          <cell r="D20">
            <v>20.2</v>
          </cell>
          <cell r="E20">
            <v>12.12</v>
          </cell>
          <cell r="F20">
            <v>48.7</v>
          </cell>
          <cell r="G20">
            <v>29.22</v>
          </cell>
          <cell r="H20">
            <v>2.5099999999999998</v>
          </cell>
          <cell r="I20">
            <v>1.51</v>
          </cell>
          <cell r="J20">
            <v>6.9</v>
          </cell>
          <cell r="K20">
            <v>4.1399999999999997</v>
          </cell>
          <cell r="L20" t="str">
            <v>неприменимо*</v>
          </cell>
          <cell r="M20" t="str">
            <v>неприменимо*</v>
          </cell>
          <cell r="N20">
            <v>0.91</v>
          </cell>
          <cell r="O20">
            <v>20</v>
          </cell>
          <cell r="P20" t="str">
            <v>неприменимо*</v>
          </cell>
          <cell r="Q20" t="str">
            <v>неприменимо*</v>
          </cell>
          <cell r="R20">
            <v>0.33165070422535209</v>
          </cell>
          <cell r="S20" t="e">
            <v>#VALUE!</v>
          </cell>
          <cell r="T20" t="e">
            <v>#VALUE!</v>
          </cell>
          <cell r="U20" t="e">
            <v>#VALUE!</v>
          </cell>
          <cell r="V20">
            <v>0.06</v>
          </cell>
          <cell r="W20">
            <v>0.06</v>
          </cell>
          <cell r="X20">
            <v>0.8860845070422535</v>
          </cell>
          <cell r="Y20" t="e">
            <v>#VALUE!</v>
          </cell>
          <cell r="Z20" t="e">
            <v>#VALUE!</v>
          </cell>
          <cell r="AA20" t="e">
            <v>#VALUE!</v>
          </cell>
          <cell r="AB20" t="str">
            <v>неприменимо*</v>
          </cell>
          <cell r="AC20" t="str">
            <v>неприменимо*</v>
          </cell>
        </row>
        <row r="21">
          <cell r="B21" t="str">
            <v>Музеи, выставки и т.п.</v>
          </cell>
          <cell r="C21">
            <v>2</v>
          </cell>
          <cell r="D21">
            <v>31.34</v>
          </cell>
          <cell r="E21">
            <v>18.8</v>
          </cell>
          <cell r="F21">
            <v>48.78</v>
          </cell>
          <cell r="G21">
            <v>29.27</v>
          </cell>
          <cell r="H21" t="str">
            <v>неприменимо*</v>
          </cell>
          <cell r="I21" t="str">
            <v>неприменимо*</v>
          </cell>
          <cell r="J21">
            <v>0.28000000000000003</v>
          </cell>
          <cell r="K21">
            <v>0.17</v>
          </cell>
          <cell r="L21" t="str">
            <v>неприменимо*</v>
          </cell>
          <cell r="M21" t="str">
            <v>неприменимо*</v>
          </cell>
          <cell r="N21">
            <v>1</v>
          </cell>
          <cell r="O21">
            <v>20</v>
          </cell>
          <cell r="P21" t="str">
            <v>неприменимо*</v>
          </cell>
          <cell r="Q21" t="str">
            <v>неприменимо*</v>
          </cell>
          <cell r="R21">
            <v>0.32498404255319147</v>
          </cell>
          <cell r="S21" t="e">
            <v>#VALUE!</v>
          </cell>
          <cell r="T21">
            <v>0.06</v>
          </cell>
          <cell r="U21" t="e">
            <v>#VALUE!</v>
          </cell>
          <cell r="V21">
            <v>0.06</v>
          </cell>
          <cell r="W21">
            <v>0.06</v>
          </cell>
          <cell r="X21">
            <v>0.87497340425531911</v>
          </cell>
          <cell r="Y21" t="e">
            <v>#VALUE!</v>
          </cell>
          <cell r="Z21" t="str">
            <v>неприменимо*</v>
          </cell>
          <cell r="AA21" t="e">
            <v>#VALUE!</v>
          </cell>
          <cell r="AB21" t="str">
            <v>неприменимо*</v>
          </cell>
          <cell r="AC21" t="str">
            <v>неприменимо*</v>
          </cell>
        </row>
        <row r="22">
          <cell r="B22" t="str">
            <v>Театры и кинотеатры</v>
          </cell>
          <cell r="C22">
            <v>2</v>
          </cell>
          <cell r="D22">
            <v>43.72</v>
          </cell>
          <cell r="E22">
            <v>26.23</v>
          </cell>
          <cell r="F22">
            <v>43.15</v>
          </cell>
          <cell r="G22">
            <v>25.89</v>
          </cell>
          <cell r="H22" t="str">
            <v>неприменимо*</v>
          </cell>
          <cell r="I22" t="str">
            <v>неприменимо*</v>
          </cell>
          <cell r="J22">
            <v>0.84</v>
          </cell>
          <cell r="K22">
            <v>0.5</v>
          </cell>
          <cell r="L22" t="str">
            <v>неприменимо*</v>
          </cell>
          <cell r="M22" t="str">
            <v>неприменимо*</v>
          </cell>
          <cell r="N22">
            <v>1</v>
          </cell>
          <cell r="O22">
            <v>20</v>
          </cell>
          <cell r="P22" t="str">
            <v>неприменимо*</v>
          </cell>
          <cell r="Q22" t="str">
            <v>неприменимо*</v>
          </cell>
          <cell r="R22">
            <v>0.30089798488664993</v>
          </cell>
          <cell r="S22" t="e">
            <v>#VALUE!</v>
          </cell>
          <cell r="T22">
            <v>0.06</v>
          </cell>
          <cell r="U22" t="e">
            <v>#VALUE!</v>
          </cell>
          <cell r="V22">
            <v>0.06</v>
          </cell>
          <cell r="W22">
            <v>0.06</v>
          </cell>
          <cell r="X22">
            <v>0.83482997481108323</v>
          </cell>
          <cell r="Y22" t="e">
            <v>#VALUE!</v>
          </cell>
          <cell r="Z22" t="str">
            <v>неприменимо*</v>
          </cell>
          <cell r="AA22" t="e">
            <v>#VALUE!</v>
          </cell>
          <cell r="AB22" t="str">
            <v>неприменимо*</v>
          </cell>
          <cell r="AC22" t="str">
            <v>неприменимо*</v>
          </cell>
        </row>
        <row r="23">
          <cell r="B23" t="str">
            <v>Клубы</v>
          </cell>
          <cell r="C23">
            <v>2</v>
          </cell>
          <cell r="D23">
            <v>15.43</v>
          </cell>
          <cell r="E23">
            <v>9.26</v>
          </cell>
          <cell r="F23">
            <v>51.01</v>
          </cell>
          <cell r="G23">
            <v>30.61</v>
          </cell>
          <cell r="H23">
            <v>0.19</v>
          </cell>
          <cell r="I23">
            <v>0.11</v>
          </cell>
          <cell r="J23">
            <v>1.37</v>
          </cell>
          <cell r="K23">
            <v>0.82</v>
          </cell>
          <cell r="L23">
            <v>31.33</v>
          </cell>
          <cell r="M23">
            <v>18.797999999999998</v>
          </cell>
          <cell r="N23">
            <v>1</v>
          </cell>
          <cell r="O23">
            <v>20</v>
          </cell>
          <cell r="P23">
            <v>88.82</v>
          </cell>
          <cell r="Q23">
            <v>53.291999999999994</v>
          </cell>
          <cell r="R23">
            <v>0.36823226544622428</v>
          </cell>
          <cell r="S23" t="e">
            <v>#VALUE!</v>
          </cell>
          <cell r="T23" t="e">
            <v>#VALUE!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0.94705377574370708</v>
          </cell>
          <cell r="Y23" t="e">
            <v>#VALUE!</v>
          </cell>
          <cell r="Z23" t="e">
            <v>#VALUE!</v>
          </cell>
          <cell r="AA23" t="e">
            <v>#VALUE!</v>
          </cell>
          <cell r="AB23" t="e">
            <v>#VALUE!</v>
          </cell>
          <cell r="AC23" t="e">
            <v>#VALUE!</v>
          </cell>
        </row>
        <row r="24">
          <cell r="B24" t="str">
            <v>Административные здания</v>
          </cell>
          <cell r="C24">
            <v>2</v>
          </cell>
          <cell r="D24">
            <v>55.5</v>
          </cell>
          <cell r="E24">
            <v>33.299999999999997</v>
          </cell>
          <cell r="F24">
            <v>49.5</v>
          </cell>
          <cell r="G24">
            <v>29.7</v>
          </cell>
          <cell r="H24">
            <v>3.86</v>
          </cell>
          <cell r="I24">
            <v>2.3199999999999998</v>
          </cell>
          <cell r="J24">
            <v>8.6</v>
          </cell>
          <cell r="K24">
            <v>5.16</v>
          </cell>
          <cell r="L24">
            <v>36.700000000000003</v>
          </cell>
          <cell r="M24">
            <v>22.02</v>
          </cell>
          <cell r="N24">
            <v>1</v>
          </cell>
          <cell r="O24">
            <v>20</v>
          </cell>
          <cell r="P24">
            <v>260.89999999999998</v>
          </cell>
          <cell r="Q24">
            <v>156.54</v>
          </cell>
          <cell r="R24">
            <v>0.25585724585436198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0.75976207642393656</v>
          </cell>
          <cell r="Y24" t="e">
            <v>#VALUE!</v>
          </cell>
          <cell r="Z24" t="e">
            <v>#VALUE!</v>
          </cell>
          <cell r="AA24" t="e">
            <v>#VALUE!</v>
          </cell>
          <cell r="AB24" t="e">
            <v>#VALUE!</v>
          </cell>
          <cell r="AC24" t="e">
            <v>#VALUE!</v>
          </cell>
        </row>
        <row r="25">
          <cell r="B25" t="str">
            <v>Собесы, биржи труда, центры занятости</v>
          </cell>
          <cell r="C25">
            <v>2</v>
          </cell>
          <cell r="D25">
            <v>46.4</v>
          </cell>
          <cell r="E25">
            <v>27.84</v>
          </cell>
          <cell r="F25">
            <v>86.1</v>
          </cell>
          <cell r="G25">
            <v>51.66</v>
          </cell>
          <cell r="H25">
            <v>2.91</v>
          </cell>
          <cell r="I25">
            <v>1.75</v>
          </cell>
          <cell r="J25">
            <v>6.2</v>
          </cell>
          <cell r="K25">
            <v>3.72</v>
          </cell>
          <cell r="L25">
            <v>36</v>
          </cell>
          <cell r="M25">
            <v>21.599999999999998</v>
          </cell>
          <cell r="N25">
            <v>1</v>
          </cell>
          <cell r="O25">
            <v>20</v>
          </cell>
          <cell r="P25" t="str">
            <v>неприменимо*</v>
          </cell>
          <cell r="Q25" t="str">
            <v>неприменимо*</v>
          </cell>
          <cell r="R25">
            <v>0.28897408637873762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0.06</v>
          </cell>
          <cell r="X25">
            <v>0.81495681063122927</v>
          </cell>
          <cell r="Y25" t="e">
            <v>#VALUE!</v>
          </cell>
          <cell r="Z25" t="e">
            <v>#VALUE!</v>
          </cell>
          <cell r="AA25" t="e">
            <v>#VALUE!</v>
          </cell>
          <cell r="AB25" t="e">
            <v>#VALUE!</v>
          </cell>
          <cell r="AC25" t="str">
            <v>неприменимо*</v>
          </cell>
        </row>
        <row r="26">
          <cell r="B26" t="str">
            <v>НИИ, проектные и конструкторские организации</v>
          </cell>
          <cell r="C26">
            <v>2</v>
          </cell>
          <cell r="D26">
            <v>60.4</v>
          </cell>
          <cell r="E26">
            <v>36.24</v>
          </cell>
          <cell r="F26">
            <v>51.9</v>
          </cell>
          <cell r="G26">
            <v>31.14</v>
          </cell>
          <cell r="H26" t="str">
            <v>неприменимо*</v>
          </cell>
          <cell r="I26" t="str">
            <v>неприменимо*</v>
          </cell>
          <cell r="J26">
            <v>16.8</v>
          </cell>
          <cell r="K26">
            <v>10.08</v>
          </cell>
          <cell r="L26" t="str">
            <v>неприменимо*</v>
          </cell>
          <cell r="M26" t="str">
            <v>неприменимо*</v>
          </cell>
          <cell r="N26">
            <v>1</v>
          </cell>
          <cell r="O26">
            <v>20</v>
          </cell>
          <cell r="P26" t="str">
            <v>неприменимо*</v>
          </cell>
          <cell r="Q26" t="str">
            <v>неприменимо*</v>
          </cell>
          <cell r="R26">
            <v>0.23952103321033211</v>
          </cell>
          <cell r="S26" t="e">
            <v>#VALUE!</v>
          </cell>
          <cell r="T26">
            <v>0.06</v>
          </cell>
          <cell r="U26" t="e">
            <v>#VALUE!</v>
          </cell>
          <cell r="V26">
            <v>0.06</v>
          </cell>
          <cell r="W26">
            <v>0.06</v>
          </cell>
          <cell r="X26">
            <v>0.73253505535055352</v>
          </cell>
          <cell r="Y26" t="e">
            <v>#VALUE!</v>
          </cell>
          <cell r="Z26" t="str">
            <v>неприменимо*</v>
          </cell>
          <cell r="AA26" t="e">
            <v>#VALUE!</v>
          </cell>
          <cell r="AB26" t="str">
            <v>неприменимо*</v>
          </cell>
          <cell r="AC26" t="str">
            <v>неприменимо*</v>
          </cell>
        </row>
        <row r="27">
          <cell r="B27" t="str">
            <v>Нетиповое учреждение</v>
          </cell>
          <cell r="E27" t="str">
            <v>неприменимо</v>
          </cell>
          <cell r="G27" t="str">
            <v>неприменимо</v>
          </cell>
          <cell r="I27" t="str">
            <v>неприменимо</v>
          </cell>
          <cell r="K27" t="str">
            <v>неприменимо</v>
          </cell>
          <cell r="M27" t="str">
            <v>неприменимо</v>
          </cell>
          <cell r="N27">
            <v>1</v>
          </cell>
          <cell r="O27">
            <v>20</v>
          </cell>
          <cell r="P27" t="str">
            <v>неприменимо*</v>
          </cell>
          <cell r="Q27" t="str">
            <v>неприменимо*</v>
          </cell>
          <cell r="R27">
            <v>0.06</v>
          </cell>
          <cell r="S27">
            <v>0.06</v>
          </cell>
          <cell r="T27">
            <v>0.06</v>
          </cell>
          <cell r="U27">
            <v>0.06</v>
          </cell>
          <cell r="V27">
            <v>0.06</v>
          </cell>
          <cell r="W27">
            <v>0.06</v>
          </cell>
          <cell r="X27" t="str">
            <v>неприменимо</v>
          </cell>
          <cell r="Y27" t="str">
            <v>неприменимо</v>
          </cell>
          <cell r="Z27" t="str">
            <v>неприменимо</v>
          </cell>
          <cell r="AA27" t="str">
            <v>неприменимо</v>
          </cell>
          <cell r="AB27" t="str">
            <v>неприменимо</v>
          </cell>
          <cell r="AC27" t="str">
            <v>неприменимо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C1" zoomScale="90" zoomScaleNormal="90" workbookViewId="0">
      <selection activeCell="A4" sqref="A4:I4"/>
    </sheetView>
  </sheetViews>
  <sheetFormatPr defaultRowHeight="15"/>
  <cols>
    <col min="1" max="1" width="53.42578125" style="1" customWidth="1"/>
    <col min="2" max="7" width="25.28515625" style="1" customWidth="1"/>
    <col min="8" max="8" width="24.5703125" style="1" customWidth="1"/>
    <col min="9" max="9" width="30.7109375" style="1" customWidth="1"/>
    <col min="10" max="10" width="21" style="1" hidden="1" customWidth="1"/>
    <col min="11" max="16384" width="9.140625" style="4"/>
  </cols>
  <sheetData>
    <row r="1" spans="1:10" ht="23.25" customHeight="1">
      <c r="H1" s="47" t="s">
        <v>37</v>
      </c>
      <c r="I1" s="47"/>
    </row>
    <row r="2" spans="1:10" ht="75" customHeight="1">
      <c r="H2" s="48" t="s">
        <v>163</v>
      </c>
      <c r="I2" s="48"/>
    </row>
    <row r="3" spans="1:10" ht="50.25" customHeight="1">
      <c r="H3" s="48" t="s">
        <v>162</v>
      </c>
      <c r="I3" s="48"/>
    </row>
    <row r="4" spans="1:10" ht="49.5" customHeight="1">
      <c r="A4" s="42" t="s">
        <v>36</v>
      </c>
      <c r="B4" s="42"/>
      <c r="C4" s="42"/>
      <c r="D4" s="42"/>
      <c r="E4" s="42"/>
      <c r="F4" s="42"/>
      <c r="G4" s="42"/>
      <c r="H4" s="42"/>
      <c r="I4" s="42"/>
    </row>
    <row r="5" spans="1:10" ht="18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4" t="s">
        <v>2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6" t="s">
        <v>3</v>
      </c>
      <c r="B22" s="45">
        <v>44097</v>
      </c>
      <c r="C22" s="45"/>
      <c r="D22" s="5"/>
      <c r="E22" s="5"/>
      <c r="F22" s="5"/>
      <c r="G22" s="5"/>
      <c r="H22" s="5"/>
      <c r="I22" s="5"/>
      <c r="J22" s="5"/>
    </row>
    <row r="23" spans="1:10">
      <c r="A23" s="6" t="s">
        <v>4</v>
      </c>
      <c r="B23" s="46" t="s">
        <v>5</v>
      </c>
      <c r="C23" s="46"/>
      <c r="D23" s="5"/>
      <c r="E23" s="5"/>
      <c r="F23" s="5"/>
      <c r="G23" s="5"/>
      <c r="H23" s="5"/>
      <c r="I23" s="5"/>
      <c r="J23" s="5"/>
    </row>
    <row r="24" spans="1:10">
      <c r="A24" s="6" t="s">
        <v>6</v>
      </c>
      <c r="B24" s="46" t="s">
        <v>7</v>
      </c>
      <c r="C24" s="46"/>
      <c r="D24" s="5"/>
      <c r="E24" s="5"/>
      <c r="F24" s="5"/>
      <c r="G24" s="5"/>
      <c r="H24" s="5"/>
      <c r="I24" s="5"/>
      <c r="J24" s="5"/>
    </row>
    <row r="25" spans="1:10">
      <c r="A25" s="6" t="s">
        <v>8</v>
      </c>
      <c r="B25" s="46" t="s">
        <v>9</v>
      </c>
      <c r="C25" s="46"/>
      <c r="D25" s="5"/>
      <c r="E25" s="5"/>
      <c r="F25" s="5"/>
      <c r="G25" s="5"/>
      <c r="H25" s="5"/>
      <c r="I25" s="5"/>
      <c r="J25" s="5"/>
    </row>
    <row r="26" spans="1:10">
      <c r="A26" s="6" t="s">
        <v>10</v>
      </c>
      <c r="B26" s="49">
        <v>3458001717</v>
      </c>
      <c r="C26" s="49"/>
      <c r="D26" s="5"/>
      <c r="E26" s="5"/>
      <c r="F26" s="5"/>
      <c r="G26" s="5"/>
      <c r="H26" s="5"/>
      <c r="I26" s="5"/>
      <c r="J26" s="5"/>
    </row>
    <row r="27" spans="1:10">
      <c r="A27" s="6" t="s">
        <v>11</v>
      </c>
      <c r="B27" s="50" t="s">
        <v>12</v>
      </c>
      <c r="C27" s="50"/>
      <c r="D27" s="5"/>
      <c r="E27" s="5"/>
      <c r="F27" s="5"/>
      <c r="G27" s="5"/>
      <c r="H27" s="5"/>
      <c r="I27" s="5"/>
      <c r="J27" s="5"/>
    </row>
    <row r="28" spans="1:10">
      <c r="A28" s="7"/>
      <c r="B28" s="5"/>
      <c r="C28" s="5"/>
      <c r="D28" s="5"/>
      <c r="E28" s="5"/>
      <c r="F28" s="40"/>
      <c r="G28" s="40"/>
      <c r="H28" s="40"/>
      <c r="I28" s="5"/>
      <c r="J28" s="5"/>
    </row>
    <row r="29" spans="1:10" ht="60">
      <c r="A29" s="8" t="s">
        <v>13</v>
      </c>
      <c r="B29" s="8" t="s">
        <v>14</v>
      </c>
      <c r="C29" s="8" t="s">
        <v>15</v>
      </c>
      <c r="D29" s="8" t="s">
        <v>16</v>
      </c>
      <c r="E29" s="8" t="s">
        <v>17</v>
      </c>
      <c r="F29" s="9" t="s">
        <v>18</v>
      </c>
      <c r="G29" s="9" t="s">
        <v>19</v>
      </c>
      <c r="H29" s="9" t="s">
        <v>20</v>
      </c>
      <c r="I29" s="5"/>
      <c r="J29" s="5"/>
    </row>
    <row r="30" spans="1:10" ht="38.25">
      <c r="A30" s="10" t="s">
        <v>21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19" t="s">
        <v>24</v>
      </c>
      <c r="J30" s="14" t="s">
        <v>25</v>
      </c>
    </row>
    <row r="31" spans="1:10" ht="38.25">
      <c r="A31" s="10" t="s">
        <v>26</v>
      </c>
      <c r="B31" s="11" t="s">
        <v>22</v>
      </c>
      <c r="C31" s="12" t="s">
        <v>23</v>
      </c>
      <c r="D31" s="13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19" t="s">
        <v>24</v>
      </c>
      <c r="J31" s="14" t="s">
        <v>25</v>
      </c>
    </row>
    <row r="32" spans="1:10">
      <c r="A32" s="15" t="s">
        <v>27</v>
      </c>
      <c r="B32" s="11">
        <v>6.9641379310344833</v>
      </c>
      <c r="C32" s="12">
        <v>5.16</v>
      </c>
      <c r="D32" s="13">
        <v>0.27471830985915491</v>
      </c>
      <c r="E32" s="13">
        <v>2.7471830985915494E-2</v>
      </c>
      <c r="F32" s="11">
        <v>6.9163085259834878</v>
      </c>
      <c r="G32" s="11">
        <v>6.8684791209324914</v>
      </c>
      <c r="H32" s="11">
        <v>6.7728203108305003</v>
      </c>
      <c r="I32" s="19" t="s">
        <v>24</v>
      </c>
      <c r="J32" s="14" t="s">
        <v>25</v>
      </c>
    </row>
    <row r="33" spans="1:10">
      <c r="A33" s="15" t="s">
        <v>28</v>
      </c>
      <c r="B33" s="11">
        <v>82.229867482161069</v>
      </c>
      <c r="C33" s="12">
        <v>33.299999999999997</v>
      </c>
      <c r="D33" s="13">
        <v>0.6170000000000001</v>
      </c>
      <c r="E33" s="13">
        <v>0.17020000000000005</v>
      </c>
      <c r="F33" s="11">
        <v>78.730986620795107</v>
      </c>
      <c r="G33" s="11">
        <v>75.23210575942916</v>
      </c>
      <c r="H33" s="11">
        <v>68.234344036697252</v>
      </c>
      <c r="I33" s="19" t="s">
        <v>24</v>
      </c>
      <c r="J33" s="14" t="s">
        <v>25</v>
      </c>
    </row>
    <row r="34" spans="1:10" ht="38.25">
      <c r="A34" s="16" t="s">
        <v>29</v>
      </c>
      <c r="B34" s="11" t="s">
        <v>22</v>
      </c>
      <c r="C34" s="12" t="s">
        <v>23</v>
      </c>
      <c r="D34" s="13" t="s">
        <v>23</v>
      </c>
      <c r="E34" s="13" t="s">
        <v>23</v>
      </c>
      <c r="F34" s="11" t="s">
        <v>23</v>
      </c>
      <c r="G34" s="11" t="s">
        <v>23</v>
      </c>
      <c r="H34" s="11" t="s">
        <v>23</v>
      </c>
      <c r="I34" s="19" t="s">
        <v>24</v>
      </c>
      <c r="J34" s="14" t="s">
        <v>25</v>
      </c>
    </row>
    <row r="35" spans="1:10" ht="38.25">
      <c r="A35" s="10" t="s">
        <v>30</v>
      </c>
      <c r="B35" s="11" t="s">
        <v>22</v>
      </c>
      <c r="C35" s="12" t="s">
        <v>23</v>
      </c>
      <c r="D35" s="12" t="s">
        <v>23</v>
      </c>
      <c r="E35" s="13" t="s">
        <v>23</v>
      </c>
      <c r="F35" s="11" t="s">
        <v>23</v>
      </c>
      <c r="G35" s="11" t="s">
        <v>23</v>
      </c>
      <c r="H35" s="11" t="s">
        <v>23</v>
      </c>
      <c r="I35" s="19" t="s">
        <v>24</v>
      </c>
      <c r="J35" s="14" t="s">
        <v>25</v>
      </c>
    </row>
    <row r="36" spans="1:10" ht="38.25">
      <c r="A36" s="10" t="s">
        <v>31</v>
      </c>
      <c r="B36" s="11" t="s">
        <v>22</v>
      </c>
      <c r="C36" s="12" t="s">
        <v>23</v>
      </c>
      <c r="D36" s="13" t="s">
        <v>23</v>
      </c>
      <c r="E36" s="13" t="s">
        <v>23</v>
      </c>
      <c r="F36" s="11" t="s">
        <v>23</v>
      </c>
      <c r="G36" s="11" t="s">
        <v>23</v>
      </c>
      <c r="H36" s="11" t="s">
        <v>23</v>
      </c>
      <c r="I36" s="19" t="s">
        <v>24</v>
      </c>
      <c r="J36" s="14" t="s">
        <v>25</v>
      </c>
    </row>
    <row r="37" spans="1:10" ht="38.25">
      <c r="A37" s="10" t="s">
        <v>32</v>
      </c>
      <c r="B37" s="17" t="s">
        <v>22</v>
      </c>
      <c r="C37" s="12" t="s">
        <v>23</v>
      </c>
      <c r="D37" s="13" t="s">
        <v>23</v>
      </c>
      <c r="E37" s="13" t="s">
        <v>23</v>
      </c>
      <c r="F37" s="17" t="s">
        <v>23</v>
      </c>
      <c r="G37" s="17" t="s">
        <v>23</v>
      </c>
      <c r="H37" s="17" t="s">
        <v>23</v>
      </c>
      <c r="I37" s="19" t="s">
        <v>24</v>
      </c>
      <c r="J37" s="14" t="s">
        <v>25</v>
      </c>
    </row>
    <row r="38" spans="1:10">
      <c r="A38" s="5"/>
      <c r="B38" s="5" t="s">
        <v>33</v>
      </c>
      <c r="C38" s="5"/>
      <c r="D38" s="5"/>
      <c r="E38" s="5"/>
      <c r="F38" s="5"/>
      <c r="G38" s="5"/>
      <c r="H38" s="5"/>
      <c r="I38" s="5"/>
      <c r="J38" s="5"/>
    </row>
    <row r="39" spans="1:10" ht="18">
      <c r="A39" s="2" t="s">
        <v>34</v>
      </c>
      <c r="B39" s="18"/>
      <c r="C39" s="18"/>
      <c r="D39" s="18"/>
      <c r="E39" s="18"/>
      <c r="F39" s="18"/>
      <c r="G39" s="18"/>
      <c r="H39" s="18"/>
      <c r="I39" s="18"/>
      <c r="J39" s="3"/>
    </row>
    <row r="40" spans="1:10">
      <c r="A40" s="41" t="s">
        <v>35</v>
      </c>
      <c r="B40" s="41"/>
      <c r="C40" s="41"/>
      <c r="D40" s="41"/>
      <c r="E40" s="41"/>
      <c r="F40" s="41"/>
      <c r="G40" s="41"/>
      <c r="H40" s="41"/>
      <c r="I40" s="5"/>
      <c r="J40" s="5"/>
    </row>
  </sheetData>
  <mergeCells count="14">
    <mergeCell ref="H1:I1"/>
    <mergeCell ref="H3:I3"/>
    <mergeCell ref="H2:I2"/>
    <mergeCell ref="B26:C26"/>
    <mergeCell ref="B27:C27"/>
    <mergeCell ref="F28:H28"/>
    <mergeCell ref="A40:H40"/>
    <mergeCell ref="A4:I4"/>
    <mergeCell ref="A7:J13"/>
    <mergeCell ref="A15:J20"/>
    <mergeCell ref="B22:C22"/>
    <mergeCell ref="B23:C23"/>
    <mergeCell ref="B24:C24"/>
    <mergeCell ref="B25:C25"/>
  </mergeCells>
  <conditionalFormatting sqref="I30:I37">
    <cfRule type="containsText" dxfId="241" priority="5" operator="containsText" text="Перейдите к заполнению данных по зданию и УР">
      <formula>NOT(ISERROR(SEARCH("Перейдите к заполнению данных по зданию и УР",I30)))</formula>
    </cfRule>
    <cfRule type="containsText" dxfId="240" priority="6" operator="containsText" text="Готово">
      <formula>NOT(ISERROR(SEARCH("Готово",I30)))</formula>
    </cfRule>
  </conditionalFormatting>
  <dataValidations count="1">
    <dataValidation type="date" allowBlank="1" showInputMessage="1" showErrorMessage="1" sqref="B22:C22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76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77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78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3430031499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79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tr">
        <f>IF(I26="Перейдите к заполнению данных по зданию и УР","",IF(OR('[1]2.УР ТЭ на нужды ОиВ'!B4="нет",'[1]2.УР ТЭ на нужды ОиВ'!B5="нет"),"требование по снижению потребления не устанавливается",IFERROR('[1]2.УР ТЭ на нужды ОиВ'!B9*1163*1000/'[1]1.Общие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26" s="12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зданию'!C6,'[1]Экспресс потенциал'!B6:O27,6,0),"")))</f>
        <v>неприменимо</v>
      </c>
      <c r="D26" s="13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зданию'!$C$6,'[1]Экспресс потенциал'!$B$6:$AC$27,24,0),0)))</f>
        <v>неприменимо</v>
      </c>
      <c r="E26" s="13" t="str">
        <f>IF(I26="Перейдите к заполнению данных по зданию и УР","",IF(OR('[1]2.УР ТЭ на нужды ОиВ'!B4="нет",'[1]2.УР ТЭ на нужды ОиВ'!B5="нет"),"неприменимо",IFERROR(VLOOKUP('[1]1.Общие данные по зданию'!$C$6,'[1]Экспресс потенциал'!$B$6:$W$27,18,0),6%)))</f>
        <v>неприменимо</v>
      </c>
      <c r="F26" s="11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11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11" t="str">
        <f>IF(I26="Перейдите к заполнению данных по зданию и УР","",IF(OR('[1]2.УР ТЭ на нужды ОиВ'!B4="нет",'[1]2.УР ТЭ на нужды ОиВ'!B5="нет"),"неприменимо",IF(E26=0,"Здание эффективно. Требование не устанавливается.",IFERROR(B26*(1-E26),""))))</f>
        <v>неприменимо</v>
      </c>
      <c r="I26" s="21" t="str">
        <f>IF('[1]2.УР ТЭ на нужды ОиВ'!B11="Готово","Готово","Перейдите к заполнению данных по зданию и УР")</f>
        <v>Готово</v>
      </c>
      <c r="J26" s="14" t="str">
        <f>IF(AND(I26="готово",E26=0),"Здание эффективно, задание не назначается","")</f>
        <v/>
      </c>
      <c r="K26" s="5" t="str">
        <f>IF(AND(D26&lt;&gt;"",OR(D26&gt;0.7,D26&lt;0.05)),CONCATENATE("2",CHAR(10),""),"")</f>
        <v xml:space="preserve">2
</v>
      </c>
    </row>
    <row r="27" spans="1:19" s="20" customFormat="1" ht="38.25">
      <c r="A27" s="10" t="s">
        <v>26</v>
      </c>
      <c r="B27" s="11" t="str">
        <f>IF(I27="Перейдите к заполнению данных по зданию и УР","",IF(OR('[1]3.УР горячей воды'!B4="нет",'[1]3.УР горячей воды'!B5="нет"),"требование по снижению потребления не устанавливается",IFERROR('[1]3.УР горячей воды'!B6/('[1]1.Общие данные по зданию'!C16)-'[1]3.УР горячей воды'!B9*'[1]1.Общие данные по зданию'!C21*'[1]1.Общие данные по зданию'!C22,"")))</f>
        <v>требование по снижению потребления не устанавливается</v>
      </c>
      <c r="C27" s="12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потенциал'!$B$6:$O$27,8,0),"")))</f>
        <v>неприменимо</v>
      </c>
      <c r="D27" s="13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потенциал'!$B$6:$AC$27,25,0),0)))</f>
        <v>неприменимо</v>
      </c>
      <c r="E27" s="13" t="str">
        <f>IF(I27="Перейдите к заполнению данных по зданию и УР","",IF(OR('[1]3.УР горячей воды'!B4="нет",'[1]3.УР горячей воды'!B5="нет"),"неприменимо",IFERROR(VLOOKUP('[1]1.Общие данные по зданию'!$C$6,'[1]Экспресс потенциал'!$B$6:$W$27,19,0),6%)))</f>
        <v>неприменимо</v>
      </c>
      <c r="F27" s="11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11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11" t="str">
        <f>IF(I27="Перейдите к заполнению данных по зданию и УР","",IF(OR('[1]3.УР горячей воды'!B4="нет",'[1]3.УР горячей воды'!B5="нет"),"неприменимо",IF(E27=0,"Здание эффективно. Требование не устанавливается.",IFERROR(B27*(1-E27),""))))</f>
        <v>неприменимо</v>
      </c>
      <c r="I27" s="21" t="str">
        <f>IF('[1]3.УР горячей воды'!B11="Готово","Готово","Перейдите к заполнению данных по зданию и УР")</f>
        <v>Готово</v>
      </c>
      <c r="J27" s="14" t="str">
        <f t="shared" ref="J27:J33" si="0">IF(AND(I27="готово",E27=0),"Здание эффективно, задание не назначается","")</f>
        <v/>
      </c>
      <c r="K27" s="5" t="str">
        <f>IF(AND(D27&lt;&gt;"",OR(D27&gt;0.7,D27&lt;0.05)),CONCATENATE("3",CHAR(10),""),"")</f>
        <v xml:space="preserve">3
</v>
      </c>
    </row>
    <row r="28" spans="1:19" s="20" customFormat="1" ht="38.25">
      <c r="A28" s="15" t="s">
        <v>27</v>
      </c>
      <c r="B28" s="11" t="str">
        <f>IF(I28="Перейдите к заполнению данных по зданию и УР","",IF(OR('[1]4.УР холодной воды'!B4="нет",'[1]4.УР холодной воды'!B5="нет"),"требование по снижению потребления не устанавливается",IFERROR('[1]4.УР холодной воды'!B6/('[1]1.Общие данные по зданию'!C16)-'[1]4.УР холодной воды'!B9*'[1]1.Общие данные по зданию'!C21*'[1]1.Общие данные по зданию'!C22,"")))</f>
        <v>требование по снижению потребления не устанавливается</v>
      </c>
      <c r="C28" s="12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потенциал'!$B$6:$O$27,10,0),"")))</f>
        <v>неприменимо</v>
      </c>
      <c r="D28" s="13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потенциал'!$B$6:$AC$27,26,0),0)))</f>
        <v>неприменимо</v>
      </c>
      <c r="E28" s="13" t="str">
        <f>IF(I28="Перейдите к заполнению данных по зданию и УР","",IF(OR('[1]4.УР холодной воды'!B4="нет",'[1]4.УР холодной воды'!B5="нет"),"неприменимо",IFERROR(VLOOKUP('[1]1.Общие данные по зданию'!$C$6,'[1]Экспресс потенциал'!$B$6:$W$27,20,0),6%)))</f>
        <v>неприменимо</v>
      </c>
      <c r="F28" s="11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11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11" t="str">
        <f>IF(I28="Перейдите к заполнению данных по зданию и УР","",IF(OR('[1]4.УР холодной воды'!B4="нет",'[1]4.УР холодной воды'!B5="нет"),"неприменимо",IF(E28=0,"Здание эффективно. Требование не устанавливается.",IFERROR(B28*(1-E28),""))))</f>
        <v>неприменимо</v>
      </c>
      <c r="I28" s="21" t="str">
        <f>IF('[1]4.УР холодной воды'!B11="Готово","Готово","Перейдите к заполнению данных по зданию и УР")</f>
        <v>Готово</v>
      </c>
      <c r="J28" s="14" t="str">
        <f t="shared" si="0"/>
        <v/>
      </c>
      <c r="K28" s="5" t="str">
        <f>IF(AND(D28&lt;&gt;"",OR(D28&gt;0.7,D28&lt;0.05)),CONCATENATE("4",CHAR(10),""),"")</f>
        <v xml:space="preserve">4
</v>
      </c>
    </row>
    <row r="29" spans="1:19" s="20" customFormat="1">
      <c r="A29" s="15" t="s">
        <v>28</v>
      </c>
      <c r="B29" s="11">
        <f>IF(I29="Перейдите к заполнению данных по зданию и УР","",IF(OR('[1]5.УР ЭЭ'!B4="нет"),"требование по снижению потребления не устанавливается",IFERROR('[1]5.УР ЭЭ'!B5/'[1]1.Общие данные по зданию'!C15-'[1]5.УР ЭЭ'!B60-'[1]5.УР ЭЭ'!B6/'[1]1.Общие данные по зданию'!C15,"")))</f>
        <v>239.92936117936117</v>
      </c>
      <c r="C29" s="12">
        <f>IF(I29="Перейдите к заполнению данных по зданию и УР","",IF(OR('[1]5.УР ЭЭ'!B4="нет"),"неприменимо",IFERROR(VLOOKUP('[1]1.Общие данные по зданию'!C6,'[1]Экспресс потенциал'!B6:O27,4,0),"")))</f>
        <v>26.24</v>
      </c>
      <c r="D29" s="13">
        <f>IF(I29="Перейдите к заполнению данных по зданию и УР","",IF(OR('[1]5.УР ЭЭ'!B4="нет"),"неприменимо",IFERROR(VLOOKUP('[1]1.Общие данные по зданию'!$C$6,'[1]Экспресс потенциал'!$B$6:$AC$27,23,0),0)))</f>
        <v>0.9283155737704919</v>
      </c>
      <c r="E29" s="13">
        <f>IF(I29="Перейдите к заполнению данных по зданию и УР","",IF(OR('[1]5.УР ЭЭ'!B4="нет"),"неприменимо",IFERROR(VLOOKUP('[1]1.Общие данные по зданию'!$C$6,'[1]Экспресс потенциал'!$B$6:$W$27,17,0),6%)))</f>
        <v>0.35698934426229506</v>
      </c>
      <c r="F29" s="11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устанавливается.",IFERROR(B29-0.25*(B29-H29),""))))</f>
        <v>218.51630485018831</v>
      </c>
      <c r="G29" s="11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устанавливается.",IFERROR(B29-0.5*(B29-H29),""))))</f>
        <v>197.10324852101542</v>
      </c>
      <c r="H29" s="11">
        <f>IF(I29="Перейдите к заполнению данных по зданию и УР","",IF(OR('[1]5.УР ЭЭ'!B4="нет"),"неприменимо",IF(E29=0,"Здание эффективно. Требование не устанавливается.",IFERROR(B29*(1-E29),""))))</f>
        <v>154.27713586266967</v>
      </c>
      <c r="I29" s="21" t="str">
        <f>IF('[1]5.УР ЭЭ'!B68="Готово","Готово","Перейдите к заполнению данных по зданию и УР")</f>
        <v>Готово</v>
      </c>
      <c r="J29" s="14" t="str">
        <f t="shared" si="0"/>
        <v/>
      </c>
      <c r="K29" s="5" t="str">
        <f>IF(AND(D29&lt;&gt;"",OR(D29&gt;0.7,D29&lt;0.05)),CONCATENATE("5",CHAR(10),""),"")</f>
        <v xml:space="preserve">5
</v>
      </c>
    </row>
    <row r="30" spans="1:19" s="20" customFormat="1" ht="38.25">
      <c r="A30" s="16" t="s">
        <v>29</v>
      </c>
      <c r="B30" s="11" t="str">
        <f>IF(I30="Перейдите к заполнению данных по зданию и УР","",IF(OR('[1]6.УР природного газа на цели ПП'!B4="нет",'[1]6.УР природного газа на цели ПП'!B5="нет"),"требование по снижению потребления не устанавливается",IFERROR('[1]6.УР природного газа на цели ПП'!B9,"")))</f>
        <v>требование по снижению потребления не устанавливается</v>
      </c>
      <c r="C30" s="12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потенциал'!$B$6:$O$27,12,0),"")))</f>
        <v>неприменимо</v>
      </c>
      <c r="D30" s="13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потенциал'!$B$6:$AC$27,27,0),0)))</f>
        <v>неприменимо</v>
      </c>
      <c r="E30" s="13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ПП'!B5="нет"),"неприменимо",IFERROR(VLOOKUP('[1]1.Общие данные по зданию'!$C$6,'[1]Экспресс потенциал'!$B$6:$W$27,21,0),6%)))</f>
        <v>неприменимо</v>
      </c>
      <c r="F30" s="11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11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11" t="str">
        <f>IF(I30="Перейдите к заполнению данных по зданию и УР","",IF(OR('[1]6.УР природного газа на цели ПП'!B4="нет",'[1]6.УР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1" t="str">
        <f>IF('[1]6.УР природного газа на цели ПП'!B11="Готово","Готово","Перейдите к заполнению данных по зданию и УР")</f>
        <v>Готово</v>
      </c>
      <c r="J30" s="14" t="str">
        <f t="shared" si="0"/>
        <v/>
      </c>
      <c r="K30" s="5" t="str">
        <f>IF(AND(D30&lt;&gt;"",OR(D30&gt;0.7,D30&lt;0.05)),CONCATENATE("6",CHAR(10),""),"")</f>
        <v xml:space="preserve">6
</v>
      </c>
    </row>
    <row r="31" spans="1:19" s="20" customFormat="1" ht="38.25">
      <c r="A31" s="10" t="s">
        <v>30</v>
      </c>
      <c r="B31" s="11" t="str">
        <f>IF(I31="Перейдите к заполнению данных по зданию и УР","",IF(OR('[1]7.УР топлива на отопл. и вент.'!B4="нет"),"требование по снижению потребления не устанавливается",IFERROR(SUM('[1]7.УР топлива на отопл. и вент.'!I8:I15)*8.13*1000000/'[1]1.Общие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31" s="12" t="str">
        <f>IF(I31="Перейдите к заполнению данных по зданию и УР","","неприменимо")</f>
        <v>неприменимо</v>
      </c>
      <c r="D31" s="12" t="str">
        <f>IF(I31="Перейдите к заполнению данных по зданию и УР","","неприменимо")</f>
        <v>неприменимо</v>
      </c>
      <c r="E31" s="13" t="str">
        <f>IF(I31="Перейдите к заполнению данных по зданию и УР","",IF('[1]7.УР топлива на отопл. и вент.'!B4="нет","неприменимо","6%"))</f>
        <v>неприменимо</v>
      </c>
      <c r="F31" s="11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11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11" t="str">
        <f>IF(I31="Перейдите к заполнению данных по зданию и УР","",IF(OR('[1]7.УР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1" t="str">
        <f>IF('[1]7.УР топлива на отопл. и вент.'!B21="Готово","Готово","Перейдите к заполнению данных по зданию и УР")</f>
        <v>Готово</v>
      </c>
      <c r="J31" s="14" t="str">
        <f t="shared" si="0"/>
        <v/>
      </c>
      <c r="K31" s="5" t="str">
        <f>IF(AND(D31&lt;&gt;"",OR(D31&gt;0.7,D31&lt;0.05)),CONCATENATE("7",CHAR(10),""),"")</f>
        <v xml:space="preserve">7
</v>
      </c>
    </row>
    <row r="32" spans="1:19" s="20" customFormat="1" ht="38.25">
      <c r="A32" s="10" t="s">
        <v>31</v>
      </c>
      <c r="B32" s="11" t="str">
        <f>IF(I32="Перейдите к заполнению данных по зданию и УР","",IF(OR('[1]7.УР топлива на отопл. и вент.'!B18="нет"),"требование по снижению потребления не устанавливается",IFERROR('[1]7.УР топлива на отопл. и вент.'!C19*8.13*1000000/'[1]1.Общие данные по зданию'!C15/'[1]1.Общие данные по зданию'!C19/VLOOKUP('[1]1.Общие данные по зданию'!C6,'[1]Экспресс потенциал'!B6:O27,13,0),"")))</f>
        <v>требование по снижению потребления не устанавливается</v>
      </c>
      <c r="C32" s="12" t="str">
        <f>IF(I32="Перейдите к заполнению данных по зданию и УР","","неприменимо")</f>
        <v>неприменимо</v>
      </c>
      <c r="D32" s="13" t="str">
        <f>IF(I32="Перейдите к заполнению данных по зданию и УР","","неприменимо")</f>
        <v>неприменимо</v>
      </c>
      <c r="E32" s="13" t="str">
        <f>IF(I32="Перейдите к заполнению данных по зданию и УР","",IF(OR('[1]7.УР топлива на отопл. и вент.'!B18="нет"),"неприменимо",6%))</f>
        <v>неприменимо</v>
      </c>
      <c r="F32" s="11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11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11" t="str">
        <f>IF(I32="Перейдите к заполнению данных по зданию и УР","",IF(OR('[1]7.УР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1" t="str">
        <f>IF('[1]7.УР топлива на отопл. и вент.'!B22="Готово","Готово","Перейдите к заполнению данных по зданию и УР")</f>
        <v>Готово</v>
      </c>
      <c r="J32" s="14" t="str">
        <f t="shared" si="0"/>
        <v/>
      </c>
      <c r="K32" s="5"/>
    </row>
    <row r="33" spans="1:11" s="20" customFormat="1" ht="39.75" customHeight="1">
      <c r="A33" s="10" t="s">
        <v>32</v>
      </c>
      <c r="B33" s="17" t="str">
        <f>IF(I33="Перейдите к заполнению данных по зданию и УР","",IF(OR('[1]8.УР моторного топлива'!B4="нет"),"требование по снижению потребления не устанавливается",IFERROR(SUM('[1]8.УР моторного топлива'!J8:J14)/(SUMPRODUCT('[1]8.УР моторного топлива'!B23:B322,'[1]8.УР моторного топлива'!C23:C322)+SUMPRODUCT('[1]8.УР моторного топлива'!E23:E322,'[1]8.УР моторного топлива'!F23:F322)),"")))</f>
        <v>требование по снижению потребления не устанавливается</v>
      </c>
      <c r="C33" s="12" t="str">
        <f>IF(I33="Перейдите к заполнению данных по зданию и УР","","неприменимо")</f>
        <v>неприменимо</v>
      </c>
      <c r="D33" s="13" t="str">
        <f>IF(I33="Перейдите к заполнению данных по зданию и УР","","неприменимо")</f>
        <v>неприменимо</v>
      </c>
      <c r="E33" s="13" t="str">
        <f>IF(I33="Перейдите к заполнению данных по зданию и УР","",IF('[1]8.УР моторного топлива'!B4="нет","неприменимо","6%"))</f>
        <v>неприменимо</v>
      </c>
      <c r="F33" s="17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устанавливается.",IFERROR(B33-0.25*(B33-H33),""))))</f>
        <v>неприменимо</v>
      </c>
      <c r="G33" s="17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устанавливается.",IFERROR(B33-0.5*(B33-H33),""))))</f>
        <v>неприменимо</v>
      </c>
      <c r="H33" s="17" t="str">
        <f>IF(I33="Перейдите к заполнению данных по зданию и УР","",IF(OR('[1]8.УР моторного топлива'!B4="нет"),"неприменимо",IF(E33=0,"Здание эффективно. Требование не устанавливается.",IFERROR(B33*(1-E33),""))))</f>
        <v>неприменимо</v>
      </c>
      <c r="I33" s="21" t="str">
        <f>IF('[1]8.УР моторного топлива'!C324="Готово","Готово","Перейдите к заполнению данных по зданию и УР")</f>
        <v>Готово</v>
      </c>
      <c r="J33" s="14" t="str">
        <f t="shared" si="0"/>
        <v/>
      </c>
      <c r="K33" s="5"/>
    </row>
    <row r="34" spans="1:11" s="20" customFormat="1">
      <c r="A34" s="5"/>
      <c r="B34" s="5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tr">
        <f>CONCATENATE([1]списки!Q552,CHAR(10),"",[1]списки!Q553,CHAR(10),"",[1]списки!Q554,CHAR(10),"",[1]списки!Q555,CHAR(10),"",[1]списки!Q556,CHAR(10),"",[1]списки!Q557,CHAR(10),"",[1]списки!Q558,CHAR(10),"",[1]списки!Q559)</f>
        <v xml:space="preserve">
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5
6
7
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9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90" priority="6" operator="containsText" text="Готово">
      <formula>NOT(ISERROR(SEARCH("Готово",I26)))</formula>
    </cfRule>
  </conditionalFormatting>
  <conditionalFormatting sqref="I32">
    <cfRule type="containsText" dxfId="18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88" priority="4" operator="containsText" text="Готово">
      <formula>NOT(ISERROR(SEARCH("Готово",I32)))</formula>
    </cfRule>
  </conditionalFormatting>
  <conditionalFormatting sqref="I33">
    <cfRule type="containsText" dxfId="18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8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76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77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80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3430031499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tr">
        <f>IF(I26="Перейдите к заполнению данных по зданию и УР","",IF(OR('[2]2.УР ТЭ на нужды ОиВ'!B4="нет",'[2]2.УР ТЭ на нужды ОиВ'!B5="нет"),"требование по снижению потребления не устанавливается",IFERROR('[2]2.УР ТЭ на нужды ОиВ'!B9*1163*1000/'[2]1.Общие данные по зданию'!C15/'[2]1.Общие данные по зданию'!C19/VLOOKUP('[2]1.Общие данные по зданию'!C6,'[2]Экспресс потенциал'!B6:O27,13,0),"")))</f>
        <v>требование по снижению потребления не устанавливается</v>
      </c>
      <c r="C26" s="12" t="str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зданию'!C6,'[2]Экспресс потенциал'!B6:O27,6,0),"")))</f>
        <v>неприменимо</v>
      </c>
      <c r="D26" s="13" t="str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зданию'!$C$6,'[2]Экспресс потенциал'!$B$6:$AC$27,24,0),0)))</f>
        <v>неприменимо</v>
      </c>
      <c r="E26" s="13" t="str">
        <f>IF(I26="Перейдите к заполнению данных по зданию и УР","",IF(OR('[2]2.УР ТЭ на нужды ОиВ'!B4="нет",'[2]2.УР ТЭ на нужды ОиВ'!B5="нет"),"неприменимо",IFERROR(VLOOKUP('[2]1.Общие данные по зданию'!$C$6,'[2]Экспресс потенциал'!$B$6:$W$27,18,0),6%)))</f>
        <v>неприменимо</v>
      </c>
      <c r="F26" s="11" t="str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устанавливается.",IFERROR(B26-0.25*(B26-H26),""))))</f>
        <v>неприменимо</v>
      </c>
      <c r="G26" s="11" t="str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устанавливается.",IFERROR(B26-0.5*(B26-H26),""))))</f>
        <v>неприменимо</v>
      </c>
      <c r="H26" s="11" t="str">
        <f>IF(I26="Перейдите к заполнению данных по зданию и УР","",IF(OR('[2]2.УР ТЭ на нужды ОиВ'!B4="нет",'[2]2.УР ТЭ на нужды ОиВ'!B5="нет"),"неприменимо",IF(E26=0,"Здание эффективно. Требование не устанавливается.",IFERROR(B26*(1-E26),""))))</f>
        <v>неприменимо</v>
      </c>
      <c r="I26" s="21" t="str">
        <f>IF('[2]2.УР ТЭ на нужды ОиВ'!B11="Готово","Готово","Перейдите к заполнению данных по зданию и УР")</f>
        <v>Готово</v>
      </c>
      <c r="J26" s="14" t="str">
        <f>IF(AND(I26="готово",E26=0),"Здание эффективно, задание не назначается","")</f>
        <v/>
      </c>
      <c r="K26" s="5" t="str">
        <f>IF(AND(D26&lt;&gt;"",OR(D26&gt;0.7,D26&lt;0.05)),CONCATENATE("2",CHAR(10),""),"")</f>
        <v xml:space="preserve">2
</v>
      </c>
    </row>
    <row r="27" spans="1:19" s="20" customFormat="1" ht="38.25">
      <c r="A27" s="10" t="s">
        <v>26</v>
      </c>
      <c r="B27" s="11" t="str">
        <f>IF(I27="Перейдите к заполнению данных по зданию и УР","",IF(OR('[2]3.УР горячей воды'!B4="нет",'[2]3.УР горячей воды'!B5="нет"),"требование по снижению потребления не устанавливается",IFERROR('[2]3.УР горячей воды'!B6/('[2]1.Общие данные по зданию'!C16)-'[2]3.УР горячей воды'!B9*'[2]1.Общие данные по зданию'!C21*'[2]1.Общие данные по зданию'!C22,"")))</f>
        <v>требование по снижению потребления не устанавливается</v>
      </c>
      <c r="C27" s="12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потенциал'!$B$6:$O$27,8,0),"")))</f>
        <v>неприменимо</v>
      </c>
      <c r="D27" s="13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потенциал'!$B$6:$AC$27,25,0),0)))</f>
        <v>неприменимо</v>
      </c>
      <c r="E27" s="13" t="str">
        <f>IF(I27="Перейдите к заполнению данных по зданию и УР","",IF(OR('[2]3.УР горячей воды'!B4="нет",'[2]3.УР горячей воды'!B5="нет"),"неприменимо",IFERROR(VLOOKUP('[2]1.Общие данные по зданию'!$C$6,'[2]Экспресс потенциал'!$B$6:$W$27,19,0),6%)))</f>
        <v>неприменимо</v>
      </c>
      <c r="F27" s="11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устанавливается.",IFERROR(B27-0.25*(B27-H27),""))))</f>
        <v>неприменимо</v>
      </c>
      <c r="G27" s="11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устанавливается.",IFERROR(B27-0.5*(B27-H27),""))))</f>
        <v>неприменимо</v>
      </c>
      <c r="H27" s="11" t="str">
        <f>IF(I27="Перейдите к заполнению данных по зданию и УР","",IF(OR('[2]3.УР горячей воды'!B4="нет",'[2]3.УР горячей воды'!B5="нет"),"неприменимо",IF(E27=0,"Здание эффективно. Требование не устанавливается.",IFERROR(B27*(1-E27),""))))</f>
        <v>неприменимо</v>
      </c>
      <c r="I27" s="21" t="str">
        <f>IF('[2]3.УР горячей воды'!B11="Готово","Готово","Перейдите к заполнению данных по зданию и УР")</f>
        <v>Готово</v>
      </c>
      <c r="J27" s="14" t="str">
        <f t="shared" ref="J27:J33" si="0">IF(AND(I27="готово",E27=0),"Здание эффективно, задание не назначается","")</f>
        <v/>
      </c>
      <c r="K27" s="5" t="str">
        <f>IF(AND(D27&lt;&gt;"",OR(D27&gt;0.7,D27&lt;0.05)),CONCATENATE("3",CHAR(10),""),"")</f>
        <v xml:space="preserve">3
</v>
      </c>
    </row>
    <row r="28" spans="1:19" s="20" customFormat="1" ht="38.25">
      <c r="A28" s="15" t="s">
        <v>27</v>
      </c>
      <c r="B28" s="11" t="str">
        <f>IF(I28="Перейдите к заполнению данных по зданию и УР","",IF(OR('[2]4.УР холодной воды'!B4="нет",'[2]4.УР холодной воды'!B5="нет"),"требование по снижению потребления не устанавливается",IFERROR('[2]4.УР холодной воды'!B6/('[2]1.Общие данные по зданию'!C16)-'[2]4.УР холодной воды'!B9*'[2]1.Общие данные по зданию'!C21*'[2]1.Общие данные по зданию'!C22,"")))</f>
        <v>требование по снижению потребления не устанавливается</v>
      </c>
      <c r="C28" s="12" t="str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потенциал'!$B$6:$O$27,10,0),"")))</f>
        <v>неприменимо</v>
      </c>
      <c r="D28" s="13" t="str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потенциал'!$B$6:$AC$27,26,0),0)))</f>
        <v>неприменимо</v>
      </c>
      <c r="E28" s="13" t="str">
        <f>IF(I28="Перейдите к заполнению данных по зданию и УР","",IF(OR('[2]4.УР холодной воды'!B4="нет",'[2]4.УР холодной воды'!B5="нет"),"неприменимо",IFERROR(VLOOKUP('[2]1.Общие данные по зданию'!$C$6,'[2]Экспресс потенциал'!$B$6:$W$27,20,0),6%)))</f>
        <v>неприменимо</v>
      </c>
      <c r="F28" s="11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устанавливается.",IFERROR(B28-0.25*(B28-H28),""))))</f>
        <v>неприменимо</v>
      </c>
      <c r="G28" s="11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устанавливается.",IFERROR(B28-0.5*(B28-H28),""))))</f>
        <v>неприменимо</v>
      </c>
      <c r="H28" s="11" t="str">
        <f>IF(I28="Перейдите к заполнению данных по зданию и УР","",IF(OR('[2]4.УР холодной воды'!B4="нет",'[2]4.УР холодной воды'!B5="нет"),"неприменимо",IF(E28=0,"Здание эффективно. Требование не устанавливается.",IFERROR(B28*(1-E28),""))))</f>
        <v>неприменимо</v>
      </c>
      <c r="I28" s="21" t="str">
        <f>IF('[2]4.УР холодной воды'!B11="Готово","Готово","Перейдите к заполнению данных по зданию и УР")</f>
        <v>Готово</v>
      </c>
      <c r="J28" s="14" t="str">
        <f t="shared" si="0"/>
        <v/>
      </c>
      <c r="K28" s="5" t="str">
        <f>IF(AND(D28&lt;&gt;"",OR(D28&gt;0.7,D28&lt;0.05)),CONCATENATE("4",CHAR(10),""),"")</f>
        <v xml:space="preserve">4
</v>
      </c>
    </row>
    <row r="29" spans="1:19" s="20" customFormat="1">
      <c r="A29" s="15" t="s">
        <v>28</v>
      </c>
      <c r="B29" s="11">
        <f>IF(I29="Перейдите к заполнению данных по зданию и УР","",IF(OR('[2]5.УР ЭЭ'!B4="нет"),"требование по снижению потребления не устанавливается",IFERROR('[2]5.УР ЭЭ'!B5/'[2]1.Общие данные по зданию'!C15-'[2]5.УР ЭЭ'!B60-'[2]5.УР ЭЭ'!B6/'[2]1.Общие данные по зданию'!C15,"")))</f>
        <v>132.53139815353904</v>
      </c>
      <c r="C29" s="12">
        <f>IF(I29="Перейдите к заполнению данных по зданию и УР","",IF(OR('[2]5.УР ЭЭ'!B4="нет"),"неприменимо",IFERROR(VLOOKUP('[2]1.Общие данные по зданию'!C6,'[2]Экспресс потенциал'!B6:O27,4,0),"")))</f>
        <v>14.16</v>
      </c>
      <c r="D29" s="13">
        <f>IF(I29="Перейдите к заполнению данных по зданию и УР","",IF(OR('[2]5.УР ЭЭ'!B4="нет"),"неприменимо",IFERROR(VLOOKUP('[2]1.Общие данные по зданию'!$C$6,'[2]Экспресс потенциал'!$B$6:$AC$27,23,0),0)))</f>
        <v>0.66124401913875586</v>
      </c>
      <c r="E29" s="13">
        <f>IF(I29="Перейдите к заполнению данных по зданию и УР","",IF(OR('[2]5.УР ЭЭ'!B4="нет"),"неприменимо",IFERROR(VLOOKUP('[2]1.Общие данные по зданию'!$C$6,'[2]Экспресс потенциал'!$B$6:$W$27,17,0),6%)))</f>
        <v>0.19674641148325356</v>
      </c>
      <c r="F29" s="11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устанавливается.",IFERROR(B29-0.25*(B29-H29),""))))</f>
        <v>126.01262890464727</v>
      </c>
      <c r="G29" s="11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устанавливается.",IFERROR(B29-0.5*(B29-H29),""))))</f>
        <v>119.4938596557555</v>
      </c>
      <c r="H29" s="11">
        <f>IF(I29="Перейдите к заполнению данных по зданию и УР","",IF(OR('[2]5.УР ЭЭ'!B4="нет"),"неприменимо",IF(E29=0,"Здание эффективно. Требование не устанавливается.",IFERROR(B29*(1-E29),""))))</f>
        <v>106.45632115797194</v>
      </c>
      <c r="I29" s="21" t="str">
        <f>IF('[2]5.УР ЭЭ'!B68="Готово","Готово","Перейдите к заполнению данных по зданию и УР")</f>
        <v>Готово</v>
      </c>
      <c r="J29" s="14" t="str">
        <f t="shared" si="0"/>
        <v/>
      </c>
      <c r="K29" s="5" t="str">
        <f>IF(AND(D29&lt;&gt;"",OR(D29&gt;0.7,D29&lt;0.05)),CONCATENATE("5",CHAR(10),""),"")</f>
        <v/>
      </c>
    </row>
    <row r="30" spans="1:19" s="20" customFormat="1" ht="38.25">
      <c r="A30" s="16" t="s">
        <v>29</v>
      </c>
      <c r="B30" s="11" t="str">
        <f>IF(I30="Перейдите к заполнению данных по зданию и УР","",IF(OR('[2]6.УР природного газа на цели ПП'!B4="нет",'[2]6.УР природного газа на цели ПП'!B5="нет"),"требование по снижению потребления не устанавливается",IFERROR('[2]6.УР природного газа на цели ПП'!B9,"")))</f>
        <v>требование по снижению потребления не устанавливается</v>
      </c>
      <c r="C30" s="12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потенциал'!$B$6:$O$27,12,0),"")))</f>
        <v>неприменимо</v>
      </c>
      <c r="D30" s="13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потенциал'!$B$6:$AC$27,27,0),0)))</f>
        <v>неприменимо</v>
      </c>
      <c r="E30" s="13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ПП'!B5="нет"),"неприменимо",IFERROR(VLOOKUP('[2]1.Общие данные по зданию'!$C$6,'[2]Экспресс потенциал'!$B$6:$W$27,21,0),6%)))</f>
        <v>неприменимо</v>
      </c>
      <c r="F30" s="11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устанавливается.",IFERROR(B30-0.25*(B30-H30),""))))</f>
        <v>неприменимо</v>
      </c>
      <c r="G30" s="11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устанавливается.",IFERROR(B30-0.5*(B30-H30),""))))</f>
        <v>неприменимо</v>
      </c>
      <c r="H30" s="11" t="str">
        <f>IF(I30="Перейдите к заполнению данных по зданию и УР","",IF(OR('[2]6.УР природного газа на цели ПП'!B4="нет",'[2]6.УР природного газа на цели ПП'!B5="нет"),"неприменимо",IF(E30=0,"Здание эффективно. Требование не устанавливается.",IFERROR(B30*(1-E30),""))))</f>
        <v>неприменимо</v>
      </c>
      <c r="I30" s="21" t="str">
        <f>IF('[2]6.УР природного газа на цели ПП'!B11="Готово","Готово","Перейдите к заполнению данных по зданию и УР")</f>
        <v>Готово</v>
      </c>
      <c r="J30" s="14" t="str">
        <f t="shared" si="0"/>
        <v/>
      </c>
      <c r="K30" s="5" t="str">
        <f>IF(AND(D30&lt;&gt;"",OR(D30&gt;0.7,D30&lt;0.05)),CONCATENATE("6",CHAR(10),""),"")</f>
        <v xml:space="preserve">6
</v>
      </c>
    </row>
    <row r="31" spans="1:19" s="20" customFormat="1" ht="38.25">
      <c r="A31" s="10" t="s">
        <v>30</v>
      </c>
      <c r="B31" s="11" t="str">
        <f>IF(I31="Перейдите к заполнению данных по зданию и УР","",IF(OR('[2]7.УР топлива на отопл. и вент.'!B4="нет"),"требование по снижению потребления не устанавливается",IFERROR(SUM('[2]7.УР топлива на отопл. и вент.'!I8:I15)*8.13*1000000/'[2]1.Общие данные по зданию'!C15/'[2]1.Общие данные по зданию'!C19/VLOOKUP('[2]1.Общие данные по зданию'!C6,'[2]Экспресс потенциал'!B6:O27,13,0),"")))</f>
        <v>требование по снижению потребления не устанавливается</v>
      </c>
      <c r="C31" s="12" t="str">
        <f>IF(I31="Перейдите к заполнению данных по зданию и УР","","неприменимо")</f>
        <v>неприменимо</v>
      </c>
      <c r="D31" s="12" t="str">
        <f>IF(I31="Перейдите к заполнению данных по зданию и УР","","неприменимо")</f>
        <v>неприменимо</v>
      </c>
      <c r="E31" s="13" t="str">
        <f>IF(I31="Перейдите к заполнению данных по зданию и УР","",IF('[2]7.УР топлива на отопл. и вент.'!B4="нет","неприменимо","6%"))</f>
        <v>неприменимо</v>
      </c>
      <c r="F31" s="11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устанавливается.",IFERROR(B31-0.25*(B31-H31),""))))</f>
        <v>неприменимо</v>
      </c>
      <c r="G31" s="11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устанавливается.",IFERROR(B31-0.5*(B31-H31),""))))</f>
        <v>неприменимо</v>
      </c>
      <c r="H31" s="11" t="str">
        <f>IF(I31="Перейдите к заполнению данных по зданию и УР","",IF(OR('[2]7.УР топлива на отопл. и вент.'!B4="нет"),"неприменимо",IF(E31=0,"Здание эффективно. Требование не устанавливается.",IFERROR(B31*(1-E31),""))))</f>
        <v>неприменимо</v>
      </c>
      <c r="I31" s="21" t="str">
        <f>IF('[2]7.УР топлива на отопл. и вент.'!B21="Готово","Готово","Перейдите к заполнению данных по зданию и УР")</f>
        <v>Готово</v>
      </c>
      <c r="J31" s="14" t="str">
        <f t="shared" si="0"/>
        <v/>
      </c>
      <c r="K31" s="5" t="str">
        <f>IF(AND(D31&lt;&gt;"",OR(D31&gt;0.7,D31&lt;0.05)),CONCATENATE("7",CHAR(10),""),"")</f>
        <v xml:space="preserve">7
</v>
      </c>
    </row>
    <row r="32" spans="1:19" s="20" customFormat="1" ht="38.25">
      <c r="A32" s="10" t="s">
        <v>31</v>
      </c>
      <c r="B32" s="11" t="str">
        <f>IF(I32="Перейдите к заполнению данных по зданию и УР","",IF(OR('[2]7.УР топлива на отопл. и вент.'!B18="нет"),"требование по снижению потребления не устанавливается",IFERROR('[2]7.УР топлива на отопл. и вент.'!C19*8.13*1000000/'[2]1.Общие данные по зданию'!C15/'[2]1.Общие данные по зданию'!C19/VLOOKUP('[2]1.Общие данные по зданию'!C6,'[2]Экспресс потенциал'!B6:O27,13,0),"")))</f>
        <v>требование по снижению потребления не устанавливается</v>
      </c>
      <c r="C32" s="12" t="str">
        <f>IF(I32="Перейдите к заполнению данных по зданию и УР","","неприменимо")</f>
        <v>неприменимо</v>
      </c>
      <c r="D32" s="13" t="str">
        <f>IF(I32="Перейдите к заполнению данных по зданию и УР","","неприменимо")</f>
        <v>неприменимо</v>
      </c>
      <c r="E32" s="13" t="str">
        <f>IF(I32="Перейдите к заполнению данных по зданию и УР","",IF(OR('[2]7.УР топлива на отопл. и вент.'!B18="нет"),"неприменимо",6%))</f>
        <v>неприменимо</v>
      </c>
      <c r="F32" s="11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устанавливается.",IFERROR(B32-0.25*(B32-H32),""))))</f>
        <v>неприменимо</v>
      </c>
      <c r="G32" s="11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устанавливается.",IFERROR(B32-0.5*(B32-H32),""))))</f>
        <v>неприменимо</v>
      </c>
      <c r="H32" s="11" t="str">
        <f>IF(I32="Перейдите к заполнению данных по зданию и УР","",IF(OR('[2]7.УР топлива на отопл. и вент.'!B18="нет"),"неприменимо",IF(E32=0,"Здание эффективно. Требование не устанавливается.",IFERROR(B32*(1-E32),""))))</f>
        <v>неприменимо</v>
      </c>
      <c r="I32" s="21" t="str">
        <f>IF('[2]7.УР топлива на отопл. и вент.'!B22="Готово","Готово","Перейдите к заполнению данных по зданию и УР")</f>
        <v>Готово</v>
      </c>
      <c r="J32" s="14" t="str">
        <f t="shared" si="0"/>
        <v/>
      </c>
      <c r="K32" s="5"/>
    </row>
    <row r="33" spans="1:11" s="20" customFormat="1" ht="39.75" customHeight="1">
      <c r="A33" s="10" t="s">
        <v>32</v>
      </c>
      <c r="B33" s="17">
        <f>IF(I33="Перейдите к заполнению данных по зданию и УР","",IF(OR('[2]8.УР моторного топлива'!B4="нет"),"требование по снижению потребления не устанавливается",IFERROR(SUM('[2]8.УР моторного топлива'!J8:J14)/(SUMPRODUCT('[2]8.УР моторного топлива'!B23:B322,'[2]8.УР моторного топлива'!C23:C322)+SUMPRODUCT('[2]8.УР моторного топлива'!E23:E322,'[2]8.УР моторного топлива'!F23:F322)),"")))</f>
        <v>1.9339112827285738E-5</v>
      </c>
      <c r="C33" s="12" t="str">
        <f>IF(I33="Перейдите к заполнению данных по зданию и УР","","неприменимо")</f>
        <v>неприменимо</v>
      </c>
      <c r="D33" s="13" t="str">
        <f>IF(I33="Перейдите к заполнению данных по зданию и УР","","неприменимо")</f>
        <v>неприменимо</v>
      </c>
      <c r="E33" s="13" t="str">
        <f>IF(I33="Перейдите к заполнению данных по зданию и УР","",IF('[2]8.УР моторного топлива'!B4="нет","неприменимо","6%"))</f>
        <v>6%</v>
      </c>
      <c r="F33" s="17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устанавливается.",IFERROR(B33-0.25*(B33-H33),""))))</f>
        <v>1.9049026134876452E-5</v>
      </c>
      <c r="G33" s="17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устанавливается.",IFERROR(B33-0.5*(B33-H33),""))))</f>
        <v>1.8758939442467163E-5</v>
      </c>
      <c r="H33" s="17">
        <f>IF(I33="Перейдите к заполнению данных по зданию и УР","",IF(OR('[2]8.УР моторного топлива'!B4="нет"),"неприменимо",IF(E33=0,"Здание эффективно. Требование не устанавливается.",IFERROR(B33*(1-E33),""))))</f>
        <v>1.8178766057648591E-5</v>
      </c>
      <c r="I33" s="21" t="str">
        <f>IF('[2]8.УР моторного топлива'!C324="Готово","Готово","Перейдите к заполнению данных по зданию и УР")</f>
        <v>Готово</v>
      </c>
      <c r="J33" s="14" t="str">
        <f t="shared" si="0"/>
        <v/>
      </c>
      <c r="K33" s="5"/>
    </row>
    <row r="34" spans="1:11" s="20" customFormat="1">
      <c r="A34" s="5"/>
      <c r="B34" s="5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>неприменимо - невозможно рассчитать для данного ресурса и данного типа учреждения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tr">
        <f>CONCATENATE([2]списки!Q552,CHAR(10),"",[2]списки!Q553,CHAR(10),"",[2]списки!Q554,CHAR(10),"",[2]списки!Q555,CHAR(10),"",[2]списки!Q556,CHAR(10),"",[2]списки!Q557,CHAR(10),"",[2]списки!Q558,CHAR(10),"",[2]списки!Q559)</f>
        <v xml:space="preserve">
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tr">
        <f>IF(CONCATENATE(K26,K27,K28,K29,K30,K31,K32,K33)&lt;&gt;"",CONCATENATE("Рекомендуется проверить ввод на листах:",CHAR(10),"","1","",CHAR(10),"",K26,K27,K28,K29,K30,K31,K32,K33),"")</f>
        <v xml:space="preserve">Рекомендуется проверить ввод на листах:
1
2
3
4
6
7
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8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84" priority="6" operator="containsText" text="Готово">
      <formula>NOT(ISERROR(SEARCH("Готово",I26)))</formula>
    </cfRule>
  </conditionalFormatting>
  <conditionalFormatting sqref="I32">
    <cfRule type="containsText" dxfId="18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82" priority="4" operator="containsText" text="Готово">
      <formula>NOT(ISERROR(SEARCH("Готово",I32)))</formula>
    </cfRule>
  </conditionalFormatting>
  <conditionalFormatting sqref="I33">
    <cfRule type="containsText" dxfId="18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8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1.1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1.9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7.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4.9000000000000004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4.9000000000000004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44098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82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83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84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3430031800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85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120.91944276196244</v>
      </c>
      <c r="C29" s="12">
        <v>14.16</v>
      </c>
      <c r="D29" s="13">
        <v>0.66124401913875586</v>
      </c>
      <c r="E29" s="13">
        <v>0.19674641148325356</v>
      </c>
      <c r="F29" s="11">
        <v>114.97182615146974</v>
      </c>
      <c r="G29" s="11">
        <v>109.02420954097704</v>
      </c>
      <c r="H29" s="11">
        <v>97.128976319991651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5.9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86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6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4.9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7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78" priority="6" operator="containsText" text="Готово">
      <formula>NOT(ISERROR(SEARCH("Готово",I26)))</formula>
    </cfRule>
  </conditionalFormatting>
  <conditionalFormatting sqref="I32">
    <cfRule type="containsText" dxfId="17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76" priority="4" operator="containsText" text="Готово">
      <formula>NOT(ISERROR(SEARCH("Готово",I32)))</formula>
    </cfRule>
  </conditionalFormatting>
  <conditionalFormatting sqref="I33">
    <cfRule type="containsText" dxfId="17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7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1.1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1.9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7.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4.9000000000000004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4.9000000000000004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44098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87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83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88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3430031800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89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188.91011235955057</v>
      </c>
      <c r="C29" s="12">
        <v>26.24</v>
      </c>
      <c r="D29" s="13">
        <v>0.88436976641692377</v>
      </c>
      <c r="E29" s="13">
        <v>0.33062185985015424</v>
      </c>
      <c r="F29" s="11">
        <v>173.29565918634651</v>
      </c>
      <c r="G29" s="11">
        <v>157.68120601314246</v>
      </c>
      <c r="H29" s="11">
        <v>126.45229966673435</v>
      </c>
      <c r="I29" s="21" t="s">
        <v>24</v>
      </c>
      <c r="J29" s="14" t="s">
        <v>25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5.9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86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6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4.9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7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72" priority="6" operator="containsText" text="Готово">
      <formula>NOT(ISERROR(SEARCH("Готово",I26)))</formula>
    </cfRule>
  </conditionalFormatting>
  <conditionalFormatting sqref="I32">
    <cfRule type="containsText" dxfId="17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70" priority="4" operator="containsText" text="Готово">
      <formula>NOT(ISERROR(SEARCH("Готово",I32)))</formula>
    </cfRule>
  </conditionalFormatting>
  <conditionalFormatting sqref="I33">
    <cfRule type="containsText" dxfId="16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6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44098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90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91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92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3430031687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93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18.179396092362342</v>
      </c>
      <c r="C29" s="12">
        <v>11.2</v>
      </c>
      <c r="D29" s="13">
        <v>0.38757590231743899</v>
      </c>
      <c r="E29" s="13">
        <v>3.8757590231743903E-2</v>
      </c>
      <c r="F29" s="11">
        <v>18.003248696260258</v>
      </c>
      <c r="G29" s="11">
        <v>17.827101300158169</v>
      </c>
      <c r="H29" s="11">
        <v>17.474806507953996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35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6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66" priority="6" operator="containsText" text="Готово">
      <formula>NOT(ISERROR(SEARCH("Готово",I26)))</formula>
    </cfRule>
  </conditionalFormatting>
  <conditionalFormatting sqref="I32">
    <cfRule type="containsText" dxfId="16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64" priority="4" operator="containsText" text="Готово">
      <formula>NOT(ISERROR(SEARCH("Готово",I32)))</formula>
    </cfRule>
  </conditionalFormatting>
  <conditionalFormatting sqref="I33">
    <cfRule type="containsText" dxfId="16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6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44098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90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94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95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3430032225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96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0.96</v>
      </c>
      <c r="C28" s="12" t="s">
        <v>23</v>
      </c>
      <c r="D28" s="13" t="s">
        <v>23</v>
      </c>
      <c r="E28" s="13">
        <v>0.06</v>
      </c>
      <c r="F28" s="11">
        <v>0.9456</v>
      </c>
      <c r="G28" s="11">
        <v>0.93119999999999992</v>
      </c>
      <c r="H28" s="11">
        <v>0.90239999999999987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2.538080381721417</v>
      </c>
      <c r="C29" s="12" t="s">
        <v>23</v>
      </c>
      <c r="D29" s="13" t="s">
        <v>23</v>
      </c>
      <c r="E29" s="13">
        <v>0.06</v>
      </c>
      <c r="F29" s="11">
        <v>2.5000091759955958</v>
      </c>
      <c r="G29" s="11">
        <v>2.4619379702697746</v>
      </c>
      <c r="H29" s="11">
        <v>2.3857955588181317</v>
      </c>
      <c r="I29" s="21" t="s">
        <v>24</v>
      </c>
      <c r="J29" s="14" t="s">
        <v>25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25.5">
      <c r="A31" s="10" t="s">
        <v>30</v>
      </c>
      <c r="B31" s="11">
        <v>70.689017074823937</v>
      </c>
      <c r="C31" s="12" t="s">
        <v>23</v>
      </c>
      <c r="D31" s="12" t="s">
        <v>23</v>
      </c>
      <c r="E31" s="13" t="s">
        <v>46</v>
      </c>
      <c r="F31" s="11">
        <v>69.62868181870158</v>
      </c>
      <c r="G31" s="11">
        <v>68.568346562579222</v>
      </c>
      <c r="H31" s="11">
        <v>66.447676050334493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97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6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60" priority="6" operator="containsText" text="Готово">
      <formula>NOT(ISERROR(SEARCH("Готово",I26)))</formula>
    </cfRule>
  </conditionalFormatting>
  <conditionalFormatting sqref="I32">
    <cfRule type="containsText" dxfId="15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58" priority="4" operator="containsText" text="Готово">
      <formula>NOT(ISERROR(SEARCH("Готово",I32)))</formula>
    </cfRule>
  </conditionalFormatting>
  <conditionalFormatting sqref="I33">
    <cfRule type="containsText" dxfId="15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5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21" sqref="B21:C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98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99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 ht="30" customHeight="1">
      <c r="A21" s="6" t="s">
        <v>8</v>
      </c>
      <c r="B21" s="53" t="s">
        <v>100</v>
      </c>
      <c r="C21" s="5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3430031856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>
        <v>0.5</v>
      </c>
      <c r="C28" s="12">
        <v>1.59</v>
      </c>
      <c r="D28" s="13">
        <v>0</v>
      </c>
      <c r="E28" s="13">
        <v>0</v>
      </c>
      <c r="F28" s="11" t="s">
        <v>53</v>
      </c>
      <c r="G28" s="11" t="s">
        <v>53</v>
      </c>
      <c r="H28" s="11" t="s">
        <v>53</v>
      </c>
      <c r="I28" s="21" t="s">
        <v>24</v>
      </c>
      <c r="J28" s="14" t="s">
        <v>54</v>
      </c>
      <c r="K28" s="5" t="s">
        <v>43</v>
      </c>
    </row>
    <row r="29" spans="1:19" s="20" customFormat="1" ht="38.25">
      <c r="A29" s="15" t="s">
        <v>28</v>
      </c>
      <c r="B29" s="11">
        <v>1.3789721459395841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25.5">
      <c r="A31" s="10" t="s">
        <v>30</v>
      </c>
      <c r="B31" s="11">
        <v>185.0855112705523</v>
      </c>
      <c r="C31" s="12" t="s">
        <v>23</v>
      </c>
      <c r="D31" s="12" t="s">
        <v>23</v>
      </c>
      <c r="E31" s="13" t="s">
        <v>46</v>
      </c>
      <c r="F31" s="11">
        <v>182.309228601494</v>
      </c>
      <c r="G31" s="11">
        <v>179.53294593243572</v>
      </c>
      <c r="H31" s="11">
        <v>173.98038059431914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5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54" priority="6" operator="containsText" text="Готово">
      <formula>NOT(ISERROR(SEARCH("Готово",I26)))</formula>
    </cfRule>
  </conditionalFormatting>
  <conditionalFormatting sqref="I32">
    <cfRule type="containsText" dxfId="15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52" priority="4" operator="containsText" text="Готово">
      <formula>NOT(ISERROR(SEARCH("Готово",I32)))</formula>
    </cfRule>
  </conditionalFormatting>
  <conditionalFormatting sqref="I33">
    <cfRule type="containsText" dxfId="15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5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101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102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103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3430031912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104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49.725695050946136</v>
      </c>
      <c r="C29" s="12">
        <v>14.16</v>
      </c>
      <c r="D29" s="13">
        <v>0.66124401913875586</v>
      </c>
      <c r="E29" s="13">
        <v>0.19674641148325356</v>
      </c>
      <c r="F29" s="11">
        <v>47.279857036000081</v>
      </c>
      <c r="G29" s="11">
        <v>44.834019021054019</v>
      </c>
      <c r="H29" s="11">
        <v>39.942342991161901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2.2522762970750107E-2</v>
      </c>
      <c r="C33" s="12" t="s">
        <v>23</v>
      </c>
      <c r="D33" s="13" t="s">
        <v>23</v>
      </c>
      <c r="E33" s="13" t="s">
        <v>46</v>
      </c>
      <c r="F33" s="17">
        <v>2.2184921526188856E-2</v>
      </c>
      <c r="G33" s="17">
        <v>2.1847080081627605E-2</v>
      </c>
      <c r="H33" s="17">
        <v>2.11713971925051E-2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86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4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48" priority="6" operator="containsText" text="Готово">
      <formula>NOT(ISERROR(SEARCH("Готово",I26)))</formula>
    </cfRule>
  </conditionalFormatting>
  <conditionalFormatting sqref="I32">
    <cfRule type="containsText" dxfId="14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46" priority="4" operator="containsText" text="Готово">
      <formula>NOT(ISERROR(SEARCH("Готово",I32)))</formula>
    </cfRule>
  </conditionalFormatting>
  <conditionalFormatting sqref="I33">
    <cfRule type="containsText" dxfId="14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4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39" customWidth="1"/>
    <col min="2" max="8" width="25.28515625" style="39" customWidth="1"/>
    <col min="9" max="9" width="41.28515625" style="39" customWidth="1"/>
    <col min="10" max="10" width="21" style="39" hidden="1" customWidth="1"/>
    <col min="11" max="11" width="9.140625" style="39" hidden="1" customWidth="1"/>
    <col min="12" max="27" width="0" style="39" hidden="1" customWidth="1"/>
    <col min="28" max="256" width="9.140625" style="39" hidden="1"/>
    <col min="257" max="257" width="53.42578125" style="39" customWidth="1"/>
    <col min="258" max="264" width="25.28515625" style="39" customWidth="1"/>
    <col min="265" max="265" width="41.28515625" style="39" customWidth="1"/>
    <col min="266" max="283" width="9.140625" style="39" hidden="1" customWidth="1"/>
    <col min="284" max="512" width="9.140625" style="39" hidden="1"/>
    <col min="513" max="513" width="53.42578125" style="39" customWidth="1"/>
    <col min="514" max="520" width="25.28515625" style="39" customWidth="1"/>
    <col min="521" max="521" width="41.28515625" style="39" customWidth="1"/>
    <col min="522" max="539" width="9.140625" style="39" hidden="1" customWidth="1"/>
    <col min="540" max="768" width="9.140625" style="39" hidden="1"/>
    <col min="769" max="769" width="53.42578125" style="39" customWidth="1"/>
    <col min="770" max="776" width="25.28515625" style="39" customWidth="1"/>
    <col min="777" max="777" width="41.28515625" style="39" customWidth="1"/>
    <col min="778" max="795" width="9.140625" style="39" hidden="1" customWidth="1"/>
    <col min="796" max="1024" width="9.140625" style="39" hidden="1"/>
    <col min="1025" max="1025" width="53.42578125" style="39" customWidth="1"/>
    <col min="1026" max="1032" width="25.28515625" style="39" customWidth="1"/>
    <col min="1033" max="1033" width="41.28515625" style="39" customWidth="1"/>
    <col min="1034" max="1051" width="9.140625" style="39" hidden="1" customWidth="1"/>
    <col min="1052" max="1280" width="9.140625" style="39" hidden="1"/>
    <col min="1281" max="1281" width="53.42578125" style="39" customWidth="1"/>
    <col min="1282" max="1288" width="25.28515625" style="39" customWidth="1"/>
    <col min="1289" max="1289" width="41.28515625" style="39" customWidth="1"/>
    <col min="1290" max="1307" width="9.140625" style="39" hidden="1" customWidth="1"/>
    <col min="1308" max="1536" width="9.140625" style="39" hidden="1"/>
    <col min="1537" max="1537" width="53.42578125" style="39" customWidth="1"/>
    <col min="1538" max="1544" width="25.28515625" style="39" customWidth="1"/>
    <col min="1545" max="1545" width="41.28515625" style="39" customWidth="1"/>
    <col min="1546" max="1563" width="9.140625" style="39" hidden="1" customWidth="1"/>
    <col min="1564" max="1792" width="9.140625" style="39" hidden="1"/>
    <col min="1793" max="1793" width="53.42578125" style="39" customWidth="1"/>
    <col min="1794" max="1800" width="25.28515625" style="39" customWidth="1"/>
    <col min="1801" max="1801" width="41.28515625" style="39" customWidth="1"/>
    <col min="1802" max="1819" width="9.140625" style="39" hidden="1" customWidth="1"/>
    <col min="1820" max="2048" width="9.140625" style="39" hidden="1"/>
    <col min="2049" max="2049" width="53.42578125" style="39" customWidth="1"/>
    <col min="2050" max="2056" width="25.28515625" style="39" customWidth="1"/>
    <col min="2057" max="2057" width="41.28515625" style="39" customWidth="1"/>
    <col min="2058" max="2075" width="9.140625" style="39" hidden="1" customWidth="1"/>
    <col min="2076" max="2304" width="9.140625" style="39" hidden="1"/>
    <col min="2305" max="2305" width="53.42578125" style="39" customWidth="1"/>
    <col min="2306" max="2312" width="25.28515625" style="39" customWidth="1"/>
    <col min="2313" max="2313" width="41.28515625" style="39" customWidth="1"/>
    <col min="2314" max="2331" width="9.140625" style="39" hidden="1" customWidth="1"/>
    <col min="2332" max="2560" width="9.140625" style="39" hidden="1"/>
    <col min="2561" max="2561" width="53.42578125" style="39" customWidth="1"/>
    <col min="2562" max="2568" width="25.28515625" style="39" customWidth="1"/>
    <col min="2569" max="2569" width="41.28515625" style="39" customWidth="1"/>
    <col min="2570" max="2587" width="9.140625" style="39" hidden="1" customWidth="1"/>
    <col min="2588" max="2816" width="9.140625" style="39" hidden="1"/>
    <col min="2817" max="2817" width="53.42578125" style="39" customWidth="1"/>
    <col min="2818" max="2824" width="25.28515625" style="39" customWidth="1"/>
    <col min="2825" max="2825" width="41.28515625" style="39" customWidth="1"/>
    <col min="2826" max="2843" width="9.140625" style="39" hidden="1" customWidth="1"/>
    <col min="2844" max="3072" width="9.140625" style="39" hidden="1"/>
    <col min="3073" max="3073" width="53.42578125" style="39" customWidth="1"/>
    <col min="3074" max="3080" width="25.28515625" style="39" customWidth="1"/>
    <col min="3081" max="3081" width="41.28515625" style="39" customWidth="1"/>
    <col min="3082" max="3099" width="9.140625" style="39" hidden="1" customWidth="1"/>
    <col min="3100" max="3328" width="9.140625" style="39" hidden="1"/>
    <col min="3329" max="3329" width="53.42578125" style="39" customWidth="1"/>
    <col min="3330" max="3336" width="25.28515625" style="39" customWidth="1"/>
    <col min="3337" max="3337" width="41.28515625" style="39" customWidth="1"/>
    <col min="3338" max="3355" width="9.140625" style="39" hidden="1" customWidth="1"/>
    <col min="3356" max="3584" width="9.140625" style="39" hidden="1"/>
    <col min="3585" max="3585" width="53.42578125" style="39" customWidth="1"/>
    <col min="3586" max="3592" width="25.28515625" style="39" customWidth="1"/>
    <col min="3593" max="3593" width="41.28515625" style="39" customWidth="1"/>
    <col min="3594" max="3611" width="9.140625" style="39" hidden="1" customWidth="1"/>
    <col min="3612" max="3840" width="9.140625" style="39" hidden="1"/>
    <col min="3841" max="3841" width="53.42578125" style="39" customWidth="1"/>
    <col min="3842" max="3848" width="25.28515625" style="39" customWidth="1"/>
    <col min="3849" max="3849" width="41.28515625" style="39" customWidth="1"/>
    <col min="3850" max="3867" width="9.140625" style="39" hidden="1" customWidth="1"/>
    <col min="3868" max="4096" width="9.140625" style="39" hidden="1"/>
    <col min="4097" max="4097" width="53.42578125" style="39" customWidth="1"/>
    <col min="4098" max="4104" width="25.28515625" style="39" customWidth="1"/>
    <col min="4105" max="4105" width="41.28515625" style="39" customWidth="1"/>
    <col min="4106" max="4123" width="9.140625" style="39" hidden="1" customWidth="1"/>
    <col min="4124" max="4352" width="9.140625" style="39" hidden="1"/>
    <col min="4353" max="4353" width="53.42578125" style="39" customWidth="1"/>
    <col min="4354" max="4360" width="25.28515625" style="39" customWidth="1"/>
    <col min="4361" max="4361" width="41.28515625" style="39" customWidth="1"/>
    <col min="4362" max="4379" width="9.140625" style="39" hidden="1" customWidth="1"/>
    <col min="4380" max="4608" width="9.140625" style="39" hidden="1"/>
    <col min="4609" max="4609" width="53.42578125" style="39" customWidth="1"/>
    <col min="4610" max="4616" width="25.28515625" style="39" customWidth="1"/>
    <col min="4617" max="4617" width="41.28515625" style="39" customWidth="1"/>
    <col min="4618" max="4635" width="9.140625" style="39" hidden="1" customWidth="1"/>
    <col min="4636" max="4864" width="9.140625" style="39" hidden="1"/>
    <col min="4865" max="4865" width="53.42578125" style="39" customWidth="1"/>
    <col min="4866" max="4872" width="25.28515625" style="39" customWidth="1"/>
    <col min="4873" max="4873" width="41.28515625" style="39" customWidth="1"/>
    <col min="4874" max="4891" width="9.140625" style="39" hidden="1" customWidth="1"/>
    <col min="4892" max="5120" width="9.140625" style="39" hidden="1"/>
    <col min="5121" max="5121" width="53.42578125" style="39" customWidth="1"/>
    <col min="5122" max="5128" width="25.28515625" style="39" customWidth="1"/>
    <col min="5129" max="5129" width="41.28515625" style="39" customWidth="1"/>
    <col min="5130" max="5147" width="9.140625" style="39" hidden="1" customWidth="1"/>
    <col min="5148" max="5376" width="9.140625" style="39" hidden="1"/>
    <col min="5377" max="5377" width="53.42578125" style="39" customWidth="1"/>
    <col min="5378" max="5384" width="25.28515625" style="39" customWidth="1"/>
    <col min="5385" max="5385" width="41.28515625" style="39" customWidth="1"/>
    <col min="5386" max="5403" width="9.140625" style="39" hidden="1" customWidth="1"/>
    <col min="5404" max="5632" width="9.140625" style="39" hidden="1"/>
    <col min="5633" max="5633" width="53.42578125" style="39" customWidth="1"/>
    <col min="5634" max="5640" width="25.28515625" style="39" customWidth="1"/>
    <col min="5641" max="5641" width="41.28515625" style="39" customWidth="1"/>
    <col min="5642" max="5659" width="9.140625" style="39" hidden="1" customWidth="1"/>
    <col min="5660" max="5888" width="9.140625" style="39" hidden="1"/>
    <col min="5889" max="5889" width="53.42578125" style="39" customWidth="1"/>
    <col min="5890" max="5896" width="25.28515625" style="39" customWidth="1"/>
    <col min="5897" max="5897" width="41.28515625" style="39" customWidth="1"/>
    <col min="5898" max="5915" width="9.140625" style="39" hidden="1" customWidth="1"/>
    <col min="5916" max="6144" width="9.140625" style="39" hidden="1"/>
    <col min="6145" max="6145" width="53.42578125" style="39" customWidth="1"/>
    <col min="6146" max="6152" width="25.28515625" style="39" customWidth="1"/>
    <col min="6153" max="6153" width="41.28515625" style="39" customWidth="1"/>
    <col min="6154" max="6171" width="9.140625" style="39" hidden="1" customWidth="1"/>
    <col min="6172" max="6400" width="9.140625" style="39" hidden="1"/>
    <col min="6401" max="6401" width="53.42578125" style="39" customWidth="1"/>
    <col min="6402" max="6408" width="25.28515625" style="39" customWidth="1"/>
    <col min="6409" max="6409" width="41.28515625" style="39" customWidth="1"/>
    <col min="6410" max="6427" width="9.140625" style="39" hidden="1" customWidth="1"/>
    <col min="6428" max="6656" width="9.140625" style="39" hidden="1"/>
    <col min="6657" max="6657" width="53.42578125" style="39" customWidth="1"/>
    <col min="6658" max="6664" width="25.28515625" style="39" customWidth="1"/>
    <col min="6665" max="6665" width="41.28515625" style="39" customWidth="1"/>
    <col min="6666" max="6683" width="9.140625" style="39" hidden="1" customWidth="1"/>
    <col min="6684" max="6912" width="9.140625" style="39" hidden="1"/>
    <col min="6913" max="6913" width="53.42578125" style="39" customWidth="1"/>
    <col min="6914" max="6920" width="25.28515625" style="39" customWidth="1"/>
    <col min="6921" max="6921" width="41.28515625" style="39" customWidth="1"/>
    <col min="6922" max="6939" width="9.140625" style="39" hidden="1" customWidth="1"/>
    <col min="6940" max="7168" width="9.140625" style="39" hidden="1"/>
    <col min="7169" max="7169" width="53.42578125" style="39" customWidth="1"/>
    <col min="7170" max="7176" width="25.28515625" style="39" customWidth="1"/>
    <col min="7177" max="7177" width="41.28515625" style="39" customWidth="1"/>
    <col min="7178" max="7195" width="9.140625" style="39" hidden="1" customWidth="1"/>
    <col min="7196" max="7424" width="9.140625" style="39" hidden="1"/>
    <col min="7425" max="7425" width="53.42578125" style="39" customWidth="1"/>
    <col min="7426" max="7432" width="25.28515625" style="39" customWidth="1"/>
    <col min="7433" max="7433" width="41.28515625" style="39" customWidth="1"/>
    <col min="7434" max="7451" width="9.140625" style="39" hidden="1" customWidth="1"/>
    <col min="7452" max="7680" width="9.140625" style="39" hidden="1"/>
    <col min="7681" max="7681" width="53.42578125" style="39" customWidth="1"/>
    <col min="7682" max="7688" width="25.28515625" style="39" customWidth="1"/>
    <col min="7689" max="7689" width="41.28515625" style="39" customWidth="1"/>
    <col min="7690" max="7707" width="9.140625" style="39" hidden="1" customWidth="1"/>
    <col min="7708" max="7936" width="9.140625" style="39" hidden="1"/>
    <col min="7937" max="7937" width="53.42578125" style="39" customWidth="1"/>
    <col min="7938" max="7944" width="25.28515625" style="39" customWidth="1"/>
    <col min="7945" max="7945" width="41.28515625" style="39" customWidth="1"/>
    <col min="7946" max="7963" width="9.140625" style="39" hidden="1" customWidth="1"/>
    <col min="7964" max="8192" width="9.140625" style="39" hidden="1"/>
    <col min="8193" max="8193" width="53.42578125" style="39" customWidth="1"/>
    <col min="8194" max="8200" width="25.28515625" style="39" customWidth="1"/>
    <col min="8201" max="8201" width="41.28515625" style="39" customWidth="1"/>
    <col min="8202" max="8219" width="9.140625" style="39" hidden="1" customWidth="1"/>
    <col min="8220" max="8448" width="9.140625" style="39" hidden="1"/>
    <col min="8449" max="8449" width="53.42578125" style="39" customWidth="1"/>
    <col min="8450" max="8456" width="25.28515625" style="39" customWidth="1"/>
    <col min="8457" max="8457" width="41.28515625" style="39" customWidth="1"/>
    <col min="8458" max="8475" width="9.140625" style="39" hidden="1" customWidth="1"/>
    <col min="8476" max="8704" width="9.140625" style="39" hidden="1"/>
    <col min="8705" max="8705" width="53.42578125" style="39" customWidth="1"/>
    <col min="8706" max="8712" width="25.28515625" style="39" customWidth="1"/>
    <col min="8713" max="8713" width="41.28515625" style="39" customWidth="1"/>
    <col min="8714" max="8731" width="9.140625" style="39" hidden="1" customWidth="1"/>
    <col min="8732" max="8960" width="9.140625" style="39" hidden="1"/>
    <col min="8961" max="8961" width="53.42578125" style="39" customWidth="1"/>
    <col min="8962" max="8968" width="25.28515625" style="39" customWidth="1"/>
    <col min="8969" max="8969" width="41.28515625" style="39" customWidth="1"/>
    <col min="8970" max="8987" width="9.140625" style="39" hidden="1" customWidth="1"/>
    <col min="8988" max="9216" width="9.140625" style="39" hidden="1"/>
    <col min="9217" max="9217" width="53.42578125" style="39" customWidth="1"/>
    <col min="9218" max="9224" width="25.28515625" style="39" customWidth="1"/>
    <col min="9225" max="9225" width="41.28515625" style="39" customWidth="1"/>
    <col min="9226" max="9243" width="9.140625" style="39" hidden="1" customWidth="1"/>
    <col min="9244" max="9472" width="9.140625" style="39" hidden="1"/>
    <col min="9473" max="9473" width="53.42578125" style="39" customWidth="1"/>
    <col min="9474" max="9480" width="25.28515625" style="39" customWidth="1"/>
    <col min="9481" max="9481" width="41.28515625" style="39" customWidth="1"/>
    <col min="9482" max="9499" width="9.140625" style="39" hidden="1" customWidth="1"/>
    <col min="9500" max="9728" width="9.140625" style="39" hidden="1"/>
    <col min="9729" max="9729" width="53.42578125" style="39" customWidth="1"/>
    <col min="9730" max="9736" width="25.28515625" style="39" customWidth="1"/>
    <col min="9737" max="9737" width="41.28515625" style="39" customWidth="1"/>
    <col min="9738" max="9755" width="9.140625" style="39" hidden="1" customWidth="1"/>
    <col min="9756" max="9984" width="9.140625" style="39" hidden="1"/>
    <col min="9985" max="9985" width="53.42578125" style="39" customWidth="1"/>
    <col min="9986" max="9992" width="25.28515625" style="39" customWidth="1"/>
    <col min="9993" max="9993" width="41.28515625" style="39" customWidth="1"/>
    <col min="9994" max="10011" width="9.140625" style="39" hidden="1" customWidth="1"/>
    <col min="10012" max="10240" width="9.140625" style="39" hidden="1"/>
    <col min="10241" max="10241" width="53.42578125" style="39" customWidth="1"/>
    <col min="10242" max="10248" width="25.28515625" style="39" customWidth="1"/>
    <col min="10249" max="10249" width="41.28515625" style="39" customWidth="1"/>
    <col min="10250" max="10267" width="9.140625" style="39" hidden="1" customWidth="1"/>
    <col min="10268" max="10496" width="9.140625" style="39" hidden="1"/>
    <col min="10497" max="10497" width="53.42578125" style="39" customWidth="1"/>
    <col min="10498" max="10504" width="25.28515625" style="39" customWidth="1"/>
    <col min="10505" max="10505" width="41.28515625" style="39" customWidth="1"/>
    <col min="10506" max="10523" width="9.140625" style="39" hidden="1" customWidth="1"/>
    <col min="10524" max="10752" width="9.140625" style="39" hidden="1"/>
    <col min="10753" max="10753" width="53.42578125" style="39" customWidth="1"/>
    <col min="10754" max="10760" width="25.28515625" style="39" customWidth="1"/>
    <col min="10761" max="10761" width="41.28515625" style="39" customWidth="1"/>
    <col min="10762" max="10779" width="9.140625" style="39" hidden="1" customWidth="1"/>
    <col min="10780" max="11008" width="9.140625" style="39" hidden="1"/>
    <col min="11009" max="11009" width="53.42578125" style="39" customWidth="1"/>
    <col min="11010" max="11016" width="25.28515625" style="39" customWidth="1"/>
    <col min="11017" max="11017" width="41.28515625" style="39" customWidth="1"/>
    <col min="11018" max="11035" width="9.140625" style="39" hidden="1" customWidth="1"/>
    <col min="11036" max="11264" width="9.140625" style="39" hidden="1"/>
    <col min="11265" max="11265" width="53.42578125" style="39" customWidth="1"/>
    <col min="11266" max="11272" width="25.28515625" style="39" customWidth="1"/>
    <col min="11273" max="11273" width="41.28515625" style="39" customWidth="1"/>
    <col min="11274" max="11291" width="9.140625" style="39" hidden="1" customWidth="1"/>
    <col min="11292" max="11520" width="9.140625" style="39" hidden="1"/>
    <col min="11521" max="11521" width="53.42578125" style="39" customWidth="1"/>
    <col min="11522" max="11528" width="25.28515625" style="39" customWidth="1"/>
    <col min="11529" max="11529" width="41.28515625" style="39" customWidth="1"/>
    <col min="11530" max="11547" width="9.140625" style="39" hidden="1" customWidth="1"/>
    <col min="11548" max="11776" width="9.140625" style="39" hidden="1"/>
    <col min="11777" max="11777" width="53.42578125" style="39" customWidth="1"/>
    <col min="11778" max="11784" width="25.28515625" style="39" customWidth="1"/>
    <col min="11785" max="11785" width="41.28515625" style="39" customWidth="1"/>
    <col min="11786" max="11803" width="9.140625" style="39" hidden="1" customWidth="1"/>
    <col min="11804" max="12032" width="9.140625" style="39" hidden="1"/>
    <col min="12033" max="12033" width="53.42578125" style="39" customWidth="1"/>
    <col min="12034" max="12040" width="25.28515625" style="39" customWidth="1"/>
    <col min="12041" max="12041" width="41.28515625" style="39" customWidth="1"/>
    <col min="12042" max="12059" width="9.140625" style="39" hidden="1" customWidth="1"/>
    <col min="12060" max="12288" width="9.140625" style="39" hidden="1"/>
    <col min="12289" max="12289" width="53.42578125" style="39" customWidth="1"/>
    <col min="12290" max="12296" width="25.28515625" style="39" customWidth="1"/>
    <col min="12297" max="12297" width="41.28515625" style="39" customWidth="1"/>
    <col min="12298" max="12315" width="9.140625" style="39" hidden="1" customWidth="1"/>
    <col min="12316" max="12544" width="9.140625" style="39" hidden="1"/>
    <col min="12545" max="12545" width="53.42578125" style="39" customWidth="1"/>
    <col min="12546" max="12552" width="25.28515625" style="39" customWidth="1"/>
    <col min="12553" max="12553" width="41.28515625" style="39" customWidth="1"/>
    <col min="12554" max="12571" width="9.140625" style="39" hidden="1" customWidth="1"/>
    <col min="12572" max="12800" width="9.140625" style="39" hidden="1"/>
    <col min="12801" max="12801" width="53.42578125" style="39" customWidth="1"/>
    <col min="12802" max="12808" width="25.28515625" style="39" customWidth="1"/>
    <col min="12809" max="12809" width="41.28515625" style="39" customWidth="1"/>
    <col min="12810" max="12827" width="9.140625" style="39" hidden="1" customWidth="1"/>
    <col min="12828" max="13056" width="9.140625" style="39" hidden="1"/>
    <col min="13057" max="13057" width="53.42578125" style="39" customWidth="1"/>
    <col min="13058" max="13064" width="25.28515625" style="39" customWidth="1"/>
    <col min="13065" max="13065" width="41.28515625" style="39" customWidth="1"/>
    <col min="13066" max="13083" width="9.140625" style="39" hidden="1" customWidth="1"/>
    <col min="13084" max="13312" width="9.140625" style="39" hidden="1"/>
    <col min="13313" max="13313" width="53.42578125" style="39" customWidth="1"/>
    <col min="13314" max="13320" width="25.28515625" style="39" customWidth="1"/>
    <col min="13321" max="13321" width="41.28515625" style="39" customWidth="1"/>
    <col min="13322" max="13339" width="9.140625" style="39" hidden="1" customWidth="1"/>
    <col min="13340" max="13568" width="9.140625" style="39" hidden="1"/>
    <col min="13569" max="13569" width="53.42578125" style="39" customWidth="1"/>
    <col min="13570" max="13576" width="25.28515625" style="39" customWidth="1"/>
    <col min="13577" max="13577" width="41.28515625" style="39" customWidth="1"/>
    <col min="13578" max="13595" width="9.140625" style="39" hidden="1" customWidth="1"/>
    <col min="13596" max="13824" width="9.140625" style="39" hidden="1"/>
    <col min="13825" max="13825" width="53.42578125" style="39" customWidth="1"/>
    <col min="13826" max="13832" width="25.28515625" style="39" customWidth="1"/>
    <col min="13833" max="13833" width="41.28515625" style="39" customWidth="1"/>
    <col min="13834" max="13851" width="9.140625" style="39" hidden="1" customWidth="1"/>
    <col min="13852" max="14080" width="9.140625" style="39" hidden="1"/>
    <col min="14081" max="14081" width="53.42578125" style="39" customWidth="1"/>
    <col min="14082" max="14088" width="25.28515625" style="39" customWidth="1"/>
    <col min="14089" max="14089" width="41.28515625" style="39" customWidth="1"/>
    <col min="14090" max="14107" width="9.140625" style="39" hidden="1" customWidth="1"/>
    <col min="14108" max="14336" width="9.140625" style="39" hidden="1"/>
    <col min="14337" max="14337" width="53.42578125" style="39" customWidth="1"/>
    <col min="14338" max="14344" width="25.28515625" style="39" customWidth="1"/>
    <col min="14345" max="14345" width="41.28515625" style="39" customWidth="1"/>
    <col min="14346" max="14363" width="9.140625" style="39" hidden="1" customWidth="1"/>
    <col min="14364" max="14592" width="9.140625" style="39" hidden="1"/>
    <col min="14593" max="14593" width="53.42578125" style="39" customWidth="1"/>
    <col min="14594" max="14600" width="25.28515625" style="39" customWidth="1"/>
    <col min="14601" max="14601" width="41.28515625" style="39" customWidth="1"/>
    <col min="14602" max="14619" width="9.140625" style="39" hidden="1" customWidth="1"/>
    <col min="14620" max="14848" width="9.140625" style="39" hidden="1"/>
    <col min="14849" max="14849" width="53.42578125" style="39" customWidth="1"/>
    <col min="14850" max="14856" width="25.28515625" style="39" customWidth="1"/>
    <col min="14857" max="14857" width="41.28515625" style="39" customWidth="1"/>
    <col min="14858" max="14875" width="9.140625" style="39" hidden="1" customWidth="1"/>
    <col min="14876" max="15104" width="9.140625" style="39" hidden="1"/>
    <col min="15105" max="15105" width="53.42578125" style="39" customWidth="1"/>
    <col min="15106" max="15112" width="25.28515625" style="39" customWidth="1"/>
    <col min="15113" max="15113" width="41.28515625" style="39" customWidth="1"/>
    <col min="15114" max="15131" width="9.140625" style="39" hidden="1" customWidth="1"/>
    <col min="15132" max="15360" width="9.140625" style="39" hidden="1"/>
    <col min="15361" max="15361" width="53.42578125" style="39" customWidth="1"/>
    <col min="15362" max="15368" width="25.28515625" style="39" customWidth="1"/>
    <col min="15369" max="15369" width="41.28515625" style="39" customWidth="1"/>
    <col min="15370" max="15387" width="9.140625" style="39" hidden="1" customWidth="1"/>
    <col min="15388" max="15616" width="9.140625" style="39" hidden="1"/>
    <col min="15617" max="15617" width="53.42578125" style="39" customWidth="1"/>
    <col min="15618" max="15624" width="25.28515625" style="39" customWidth="1"/>
    <col min="15625" max="15625" width="41.28515625" style="39" customWidth="1"/>
    <col min="15626" max="15643" width="9.140625" style="39" hidden="1" customWidth="1"/>
    <col min="15644" max="15872" width="9.140625" style="39" hidden="1"/>
    <col min="15873" max="15873" width="53.42578125" style="39" customWidth="1"/>
    <col min="15874" max="15880" width="25.28515625" style="39" customWidth="1"/>
    <col min="15881" max="15881" width="41.28515625" style="39" customWidth="1"/>
    <col min="15882" max="15899" width="9.140625" style="39" hidden="1" customWidth="1"/>
    <col min="15900" max="16128" width="9.140625" style="39" hidden="1"/>
    <col min="16129" max="16129" width="53.42578125" style="39" customWidth="1"/>
    <col min="16130" max="16136" width="25.28515625" style="39" customWidth="1"/>
    <col min="16137" max="16137" width="41.28515625" style="39" customWidth="1"/>
    <col min="16138" max="16155" width="9.140625" style="39" hidden="1" customWidth="1"/>
    <col min="16156" max="16384" width="9.140625" style="39" hidden="1"/>
  </cols>
  <sheetData>
    <row r="1" spans="1:19" s="23" customFormat="1" ht="30.95" customHeight="1">
      <c r="A1" s="22" t="s">
        <v>0</v>
      </c>
    </row>
    <row r="2" spans="1:19" s="25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5" customFormat="1" ht="2.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24"/>
    </row>
    <row r="4" spans="1:19" s="25" customFormat="1" ht="6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24"/>
    </row>
    <row r="5" spans="1:19" s="25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24"/>
    </row>
    <row r="6" spans="1:19" s="25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24"/>
    </row>
    <row r="7" spans="1:19" s="25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24"/>
    </row>
    <row r="8" spans="1:19" s="25" customFormat="1" ht="5.099999999999999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24"/>
    </row>
    <row r="9" spans="1:19" s="25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24"/>
    </row>
    <row r="10" spans="1:19" s="25" customForma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6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24"/>
    </row>
    <row r="12" spans="1:19" s="25" customForma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4"/>
    </row>
    <row r="13" spans="1:19" s="25" customForma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4"/>
    </row>
    <row r="14" spans="1:19" s="25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9" s="25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/>
    </row>
    <row r="16" spans="1:19" s="25" customFormat="1" ht="5.099999999999999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4"/>
    </row>
    <row r="17" spans="1:19" s="25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>
      <c r="A18" s="26" t="s">
        <v>3</v>
      </c>
      <c r="B18" s="62">
        <v>44098</v>
      </c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>
      <c r="A19" s="26" t="s">
        <v>4</v>
      </c>
      <c r="B19" s="59" t="s">
        <v>105</v>
      </c>
      <c r="C19" s="5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>
      <c r="A20" s="26" t="s">
        <v>6</v>
      </c>
      <c r="B20" s="59" t="s">
        <v>106</v>
      </c>
      <c r="C20" s="5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>
      <c r="A21" s="26" t="s">
        <v>8</v>
      </c>
      <c r="B21" s="59" t="s">
        <v>107</v>
      </c>
      <c r="C21" s="5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>
      <c r="A22" s="26" t="s">
        <v>10</v>
      </c>
      <c r="B22" s="54">
        <v>3430031831</v>
      </c>
      <c r="C22" s="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>
      <c r="A23" s="26" t="s">
        <v>11</v>
      </c>
      <c r="B23" s="55" t="s">
        <v>108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3" customFormat="1">
      <c r="A24" s="27"/>
      <c r="B24" s="24"/>
      <c r="C24" s="24"/>
      <c r="D24" s="24"/>
      <c r="E24" s="24"/>
      <c r="F24" s="56"/>
      <c r="G24" s="56"/>
      <c r="H24" s="56"/>
      <c r="I24" s="24"/>
      <c r="J24" s="24"/>
      <c r="K24" s="24"/>
    </row>
    <row r="25" spans="1:19" s="25" customFormat="1" ht="68.099999999999994" customHeight="1">
      <c r="A25" s="28" t="s">
        <v>13</v>
      </c>
      <c r="B25" s="28" t="s">
        <v>14</v>
      </c>
      <c r="C25" s="28" t="s">
        <v>15</v>
      </c>
      <c r="D25" s="28" t="s">
        <v>16</v>
      </c>
      <c r="E25" s="28" t="s">
        <v>17</v>
      </c>
      <c r="F25" s="29" t="s">
        <v>18</v>
      </c>
      <c r="G25" s="29" t="s">
        <v>19</v>
      </c>
      <c r="H25" s="29" t="s">
        <v>20</v>
      </c>
      <c r="I25" s="24"/>
      <c r="J25" s="24"/>
      <c r="K25" s="24"/>
    </row>
    <row r="26" spans="1:19" s="25" customFormat="1" ht="39.75" customHeight="1">
      <c r="A26" s="30" t="s">
        <v>21</v>
      </c>
      <c r="B26" s="31" t="s">
        <v>22</v>
      </c>
      <c r="C26" s="32" t="s">
        <v>23</v>
      </c>
      <c r="D26" s="33" t="s">
        <v>23</v>
      </c>
      <c r="E26" s="33" t="s">
        <v>23</v>
      </c>
      <c r="F26" s="31" t="s">
        <v>23</v>
      </c>
      <c r="G26" s="31" t="s">
        <v>23</v>
      </c>
      <c r="H26" s="31" t="s">
        <v>23</v>
      </c>
      <c r="I26" s="34" t="s">
        <v>24</v>
      </c>
      <c r="J26" s="35" t="s">
        <v>25</v>
      </c>
      <c r="K26" s="24" t="s">
        <v>41</v>
      </c>
    </row>
    <row r="27" spans="1:19" s="25" customFormat="1" ht="39.75" customHeight="1">
      <c r="A27" s="30" t="s">
        <v>26</v>
      </c>
      <c r="B27" s="31" t="s">
        <v>22</v>
      </c>
      <c r="C27" s="32" t="s">
        <v>23</v>
      </c>
      <c r="D27" s="33" t="s">
        <v>23</v>
      </c>
      <c r="E27" s="33" t="s">
        <v>23</v>
      </c>
      <c r="F27" s="31" t="s">
        <v>23</v>
      </c>
      <c r="G27" s="31" t="s">
        <v>23</v>
      </c>
      <c r="H27" s="31" t="s">
        <v>23</v>
      </c>
      <c r="I27" s="34" t="s">
        <v>24</v>
      </c>
      <c r="J27" s="35" t="s">
        <v>25</v>
      </c>
      <c r="K27" s="24" t="s">
        <v>42</v>
      </c>
    </row>
    <row r="28" spans="1:19" s="25" customFormat="1" ht="39.75" customHeight="1">
      <c r="A28" s="36" t="s">
        <v>27</v>
      </c>
      <c r="B28" s="31" t="s">
        <v>22</v>
      </c>
      <c r="C28" s="32" t="s">
        <v>23</v>
      </c>
      <c r="D28" s="33" t="s">
        <v>23</v>
      </c>
      <c r="E28" s="33" t="s">
        <v>23</v>
      </c>
      <c r="F28" s="31" t="s">
        <v>23</v>
      </c>
      <c r="G28" s="31" t="s">
        <v>23</v>
      </c>
      <c r="H28" s="31" t="s">
        <v>23</v>
      </c>
      <c r="I28" s="34" t="s">
        <v>24</v>
      </c>
      <c r="J28" s="35" t="s">
        <v>25</v>
      </c>
      <c r="K28" s="24" t="s">
        <v>43</v>
      </c>
    </row>
    <row r="29" spans="1:19" s="25" customFormat="1" ht="39.75" customHeight="1">
      <c r="A29" s="36" t="s">
        <v>28</v>
      </c>
      <c r="B29" s="31">
        <v>10.294117647058824</v>
      </c>
      <c r="C29" s="32">
        <v>14.16</v>
      </c>
      <c r="D29" s="33">
        <v>0</v>
      </c>
      <c r="E29" s="33">
        <v>0</v>
      </c>
      <c r="F29" s="31" t="s">
        <v>53</v>
      </c>
      <c r="G29" s="31" t="s">
        <v>53</v>
      </c>
      <c r="H29" s="31" t="s">
        <v>53</v>
      </c>
      <c r="I29" s="34" t="s">
        <v>24</v>
      </c>
      <c r="J29" s="35" t="s">
        <v>54</v>
      </c>
      <c r="K29" s="24" t="s">
        <v>55</v>
      </c>
    </row>
    <row r="30" spans="1:19" s="25" customFormat="1" ht="39.75" customHeight="1">
      <c r="A30" s="16" t="s">
        <v>29</v>
      </c>
      <c r="B30" s="31" t="s">
        <v>22</v>
      </c>
      <c r="C30" s="32" t="s">
        <v>23</v>
      </c>
      <c r="D30" s="33" t="s">
        <v>23</v>
      </c>
      <c r="E30" s="33" t="s">
        <v>23</v>
      </c>
      <c r="F30" s="31" t="s">
        <v>23</v>
      </c>
      <c r="G30" s="31" t="s">
        <v>23</v>
      </c>
      <c r="H30" s="31" t="s">
        <v>23</v>
      </c>
      <c r="I30" s="34" t="s">
        <v>24</v>
      </c>
      <c r="J30" s="35" t="s">
        <v>25</v>
      </c>
      <c r="K30" s="24" t="s">
        <v>44</v>
      </c>
    </row>
    <row r="31" spans="1:19" s="25" customFormat="1" ht="39.75" customHeight="1">
      <c r="A31" s="30" t="s">
        <v>30</v>
      </c>
      <c r="B31" s="31" t="s">
        <v>22</v>
      </c>
      <c r="C31" s="32" t="s">
        <v>23</v>
      </c>
      <c r="D31" s="32" t="s">
        <v>23</v>
      </c>
      <c r="E31" s="33" t="s">
        <v>23</v>
      </c>
      <c r="F31" s="31" t="s">
        <v>23</v>
      </c>
      <c r="G31" s="31" t="s">
        <v>23</v>
      </c>
      <c r="H31" s="31" t="s">
        <v>23</v>
      </c>
      <c r="I31" s="34" t="s">
        <v>24</v>
      </c>
      <c r="J31" s="35" t="s">
        <v>25</v>
      </c>
      <c r="K31" s="24" t="s">
        <v>45</v>
      </c>
    </row>
    <row r="32" spans="1:19" s="25" customFormat="1" ht="39.75" customHeight="1">
      <c r="A32" s="30" t="s">
        <v>31</v>
      </c>
      <c r="B32" s="31" t="s">
        <v>22</v>
      </c>
      <c r="C32" s="32" t="s">
        <v>23</v>
      </c>
      <c r="D32" s="33" t="s">
        <v>23</v>
      </c>
      <c r="E32" s="33" t="s">
        <v>23</v>
      </c>
      <c r="F32" s="31" t="s">
        <v>23</v>
      </c>
      <c r="G32" s="31" t="s">
        <v>23</v>
      </c>
      <c r="H32" s="31" t="s">
        <v>23</v>
      </c>
      <c r="I32" s="34" t="s">
        <v>24</v>
      </c>
      <c r="J32" s="35" t="s">
        <v>25</v>
      </c>
      <c r="K32" s="24"/>
    </row>
    <row r="33" spans="1:11" s="25" customFormat="1" ht="39.75" customHeight="1">
      <c r="A33" s="30" t="s">
        <v>32</v>
      </c>
      <c r="B33" s="37">
        <v>2.1371786612033938E-5</v>
      </c>
      <c r="C33" s="32" t="s">
        <v>23</v>
      </c>
      <c r="D33" s="33" t="s">
        <v>23</v>
      </c>
      <c r="E33" s="33" t="s">
        <v>46</v>
      </c>
      <c r="F33" s="37">
        <v>2.105120981285343E-5</v>
      </c>
      <c r="G33" s="37">
        <v>2.0730633013672919E-5</v>
      </c>
      <c r="H33" s="37">
        <v>2.00894794153119E-5</v>
      </c>
      <c r="I33" s="34" t="s">
        <v>24</v>
      </c>
      <c r="J33" s="35" t="s">
        <v>25</v>
      </c>
      <c r="K33" s="24"/>
    </row>
    <row r="34" spans="1:11" s="25" customFormat="1">
      <c r="A34" s="24"/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26.1" customHeight="1">
      <c r="A35" s="22" t="s">
        <v>34</v>
      </c>
      <c r="B35" s="38"/>
      <c r="C35" s="38"/>
      <c r="D35" s="38"/>
      <c r="E35" s="38"/>
      <c r="F35" s="38"/>
      <c r="G35" s="38"/>
      <c r="H35" s="38"/>
      <c r="I35" s="38"/>
    </row>
    <row r="36" spans="1:11" s="25" customFormat="1">
      <c r="A36" s="57" t="s">
        <v>86</v>
      </c>
      <c r="B36" s="57"/>
      <c r="C36" s="57"/>
      <c r="D36" s="57"/>
      <c r="E36" s="57"/>
      <c r="F36" s="57"/>
      <c r="G36" s="57"/>
      <c r="H36" s="57"/>
      <c r="I36" s="24"/>
      <c r="J36" s="24"/>
      <c r="K36" s="24"/>
    </row>
    <row r="37" spans="1:11" s="25" customFormat="1">
      <c r="A37" s="57"/>
      <c r="B37" s="57"/>
      <c r="C37" s="57"/>
      <c r="D37" s="57"/>
      <c r="E37" s="57"/>
      <c r="F37" s="57"/>
      <c r="G37" s="57"/>
      <c r="H37" s="57"/>
      <c r="I37" s="24"/>
      <c r="J37" s="24"/>
      <c r="K37" s="24"/>
    </row>
    <row r="38" spans="1:11" s="25" customFormat="1">
      <c r="A38" s="57"/>
      <c r="B38" s="57"/>
      <c r="C38" s="57"/>
      <c r="D38" s="57"/>
      <c r="E38" s="57"/>
      <c r="F38" s="57"/>
      <c r="G38" s="57"/>
      <c r="H38" s="57"/>
      <c r="I38" s="24"/>
      <c r="J38" s="24"/>
      <c r="K38" s="24"/>
    </row>
    <row r="39" spans="1:11" s="25" customFormat="1">
      <c r="A39" s="57"/>
      <c r="B39" s="57"/>
      <c r="C39" s="57"/>
      <c r="D39" s="57"/>
      <c r="E39" s="57"/>
      <c r="F39" s="57"/>
      <c r="G39" s="57"/>
      <c r="H39" s="57"/>
      <c r="I39" s="24"/>
      <c r="J39" s="24"/>
      <c r="K39" s="24"/>
    </row>
    <row r="40" spans="1:11" s="25" customFormat="1">
      <c r="A40" s="57"/>
      <c r="B40" s="57"/>
      <c r="C40" s="57"/>
      <c r="D40" s="57"/>
      <c r="E40" s="57"/>
      <c r="F40" s="57"/>
      <c r="G40" s="57"/>
      <c r="H40" s="57"/>
      <c r="I40" s="24"/>
      <c r="J40" s="24"/>
      <c r="K40" s="24"/>
    </row>
    <row r="41" spans="1:11" s="25" customFormat="1">
      <c r="A41" s="57"/>
      <c r="B41" s="57"/>
      <c r="C41" s="57"/>
      <c r="D41" s="57"/>
      <c r="E41" s="57"/>
      <c r="F41" s="57"/>
      <c r="G41" s="57"/>
      <c r="H41" s="57"/>
      <c r="I41" s="24"/>
      <c r="J41" s="24"/>
      <c r="K41" s="24"/>
    </row>
    <row r="42" spans="1:11" s="25" customFormat="1">
      <c r="A42" s="57"/>
      <c r="B42" s="57"/>
      <c r="C42" s="57"/>
      <c r="D42" s="57"/>
      <c r="E42" s="57"/>
      <c r="F42" s="57"/>
      <c r="G42" s="57"/>
      <c r="H42" s="57"/>
      <c r="I42" s="24"/>
      <c r="J42" s="24"/>
      <c r="K42" s="24"/>
    </row>
    <row r="43" spans="1:11" s="25" customFormat="1" ht="26.45" customHeight="1">
      <c r="A43" s="57"/>
      <c r="B43" s="57"/>
      <c r="C43" s="57"/>
      <c r="D43" s="57"/>
      <c r="E43" s="57"/>
      <c r="F43" s="57"/>
      <c r="G43" s="57"/>
      <c r="H43" s="57"/>
      <c r="I43" s="24"/>
      <c r="J43" s="24"/>
      <c r="K43" s="24"/>
    </row>
    <row r="44" spans="1:11" s="25" customFormat="1" ht="125.1" customHeight="1">
      <c r="A44" s="58" t="s">
        <v>56</v>
      </c>
      <c r="B44" s="58"/>
      <c r="C44" s="58"/>
      <c r="D44" s="58"/>
      <c r="E44" s="58"/>
      <c r="F44" s="58"/>
      <c r="G44" s="58"/>
      <c r="H44" s="58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4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42" priority="6" operator="containsText" text="Готово">
      <formula>NOT(ISERROR(SEARCH("Готово",I26)))</formula>
    </cfRule>
  </conditionalFormatting>
  <conditionalFormatting sqref="I32">
    <cfRule type="containsText" dxfId="14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40" priority="4" operator="containsText" text="Готово">
      <formula>NOT(ISERROR(SEARCH("Готово",I32)))</formula>
    </cfRule>
  </conditionalFormatting>
  <conditionalFormatting sqref="I33">
    <cfRule type="containsText" dxfId="13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3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39" customWidth="1"/>
    <col min="2" max="8" width="25.28515625" style="39" customWidth="1"/>
    <col min="9" max="9" width="41.28515625" style="39" customWidth="1"/>
    <col min="10" max="10" width="21" style="39" hidden="1" customWidth="1"/>
    <col min="11" max="11" width="9.140625" style="39" hidden="1" customWidth="1"/>
    <col min="12" max="27" width="0" style="39" hidden="1" customWidth="1"/>
    <col min="28" max="256" width="9.140625" style="39" hidden="1"/>
    <col min="257" max="257" width="53.42578125" style="39" customWidth="1"/>
    <col min="258" max="264" width="25.28515625" style="39" customWidth="1"/>
    <col min="265" max="265" width="41.28515625" style="39" customWidth="1"/>
    <col min="266" max="283" width="9.140625" style="39" hidden="1" customWidth="1"/>
    <col min="284" max="512" width="9.140625" style="39" hidden="1"/>
    <col min="513" max="513" width="53.42578125" style="39" customWidth="1"/>
    <col min="514" max="520" width="25.28515625" style="39" customWidth="1"/>
    <col min="521" max="521" width="41.28515625" style="39" customWidth="1"/>
    <col min="522" max="539" width="9.140625" style="39" hidden="1" customWidth="1"/>
    <col min="540" max="768" width="9.140625" style="39" hidden="1"/>
    <col min="769" max="769" width="53.42578125" style="39" customWidth="1"/>
    <col min="770" max="776" width="25.28515625" style="39" customWidth="1"/>
    <col min="777" max="777" width="41.28515625" style="39" customWidth="1"/>
    <col min="778" max="795" width="9.140625" style="39" hidden="1" customWidth="1"/>
    <col min="796" max="1024" width="9.140625" style="39" hidden="1"/>
    <col min="1025" max="1025" width="53.42578125" style="39" customWidth="1"/>
    <col min="1026" max="1032" width="25.28515625" style="39" customWidth="1"/>
    <col min="1033" max="1033" width="41.28515625" style="39" customWidth="1"/>
    <col min="1034" max="1051" width="9.140625" style="39" hidden="1" customWidth="1"/>
    <col min="1052" max="1280" width="9.140625" style="39" hidden="1"/>
    <col min="1281" max="1281" width="53.42578125" style="39" customWidth="1"/>
    <col min="1282" max="1288" width="25.28515625" style="39" customWidth="1"/>
    <col min="1289" max="1289" width="41.28515625" style="39" customWidth="1"/>
    <col min="1290" max="1307" width="9.140625" style="39" hidden="1" customWidth="1"/>
    <col min="1308" max="1536" width="9.140625" style="39" hidden="1"/>
    <col min="1537" max="1537" width="53.42578125" style="39" customWidth="1"/>
    <col min="1538" max="1544" width="25.28515625" style="39" customWidth="1"/>
    <col min="1545" max="1545" width="41.28515625" style="39" customWidth="1"/>
    <col min="1546" max="1563" width="9.140625" style="39" hidden="1" customWidth="1"/>
    <col min="1564" max="1792" width="9.140625" style="39" hidden="1"/>
    <col min="1793" max="1793" width="53.42578125" style="39" customWidth="1"/>
    <col min="1794" max="1800" width="25.28515625" style="39" customWidth="1"/>
    <col min="1801" max="1801" width="41.28515625" style="39" customWidth="1"/>
    <col min="1802" max="1819" width="9.140625" style="39" hidden="1" customWidth="1"/>
    <col min="1820" max="2048" width="9.140625" style="39" hidden="1"/>
    <col min="2049" max="2049" width="53.42578125" style="39" customWidth="1"/>
    <col min="2050" max="2056" width="25.28515625" style="39" customWidth="1"/>
    <col min="2057" max="2057" width="41.28515625" style="39" customWidth="1"/>
    <col min="2058" max="2075" width="9.140625" style="39" hidden="1" customWidth="1"/>
    <col min="2076" max="2304" width="9.140625" style="39" hidden="1"/>
    <col min="2305" max="2305" width="53.42578125" style="39" customWidth="1"/>
    <col min="2306" max="2312" width="25.28515625" style="39" customWidth="1"/>
    <col min="2313" max="2313" width="41.28515625" style="39" customWidth="1"/>
    <col min="2314" max="2331" width="9.140625" style="39" hidden="1" customWidth="1"/>
    <col min="2332" max="2560" width="9.140625" style="39" hidden="1"/>
    <col min="2561" max="2561" width="53.42578125" style="39" customWidth="1"/>
    <col min="2562" max="2568" width="25.28515625" style="39" customWidth="1"/>
    <col min="2569" max="2569" width="41.28515625" style="39" customWidth="1"/>
    <col min="2570" max="2587" width="9.140625" style="39" hidden="1" customWidth="1"/>
    <col min="2588" max="2816" width="9.140625" style="39" hidden="1"/>
    <col min="2817" max="2817" width="53.42578125" style="39" customWidth="1"/>
    <col min="2818" max="2824" width="25.28515625" style="39" customWidth="1"/>
    <col min="2825" max="2825" width="41.28515625" style="39" customWidth="1"/>
    <col min="2826" max="2843" width="9.140625" style="39" hidden="1" customWidth="1"/>
    <col min="2844" max="3072" width="9.140625" style="39" hidden="1"/>
    <col min="3073" max="3073" width="53.42578125" style="39" customWidth="1"/>
    <col min="3074" max="3080" width="25.28515625" style="39" customWidth="1"/>
    <col min="3081" max="3081" width="41.28515625" style="39" customWidth="1"/>
    <col min="3082" max="3099" width="9.140625" style="39" hidden="1" customWidth="1"/>
    <col min="3100" max="3328" width="9.140625" style="39" hidden="1"/>
    <col min="3329" max="3329" width="53.42578125" style="39" customWidth="1"/>
    <col min="3330" max="3336" width="25.28515625" style="39" customWidth="1"/>
    <col min="3337" max="3337" width="41.28515625" style="39" customWidth="1"/>
    <col min="3338" max="3355" width="9.140625" style="39" hidden="1" customWidth="1"/>
    <col min="3356" max="3584" width="9.140625" style="39" hidden="1"/>
    <col min="3585" max="3585" width="53.42578125" style="39" customWidth="1"/>
    <col min="3586" max="3592" width="25.28515625" style="39" customWidth="1"/>
    <col min="3593" max="3593" width="41.28515625" style="39" customWidth="1"/>
    <col min="3594" max="3611" width="9.140625" style="39" hidden="1" customWidth="1"/>
    <col min="3612" max="3840" width="9.140625" style="39" hidden="1"/>
    <col min="3841" max="3841" width="53.42578125" style="39" customWidth="1"/>
    <col min="3842" max="3848" width="25.28515625" style="39" customWidth="1"/>
    <col min="3849" max="3849" width="41.28515625" style="39" customWidth="1"/>
    <col min="3850" max="3867" width="9.140625" style="39" hidden="1" customWidth="1"/>
    <col min="3868" max="4096" width="9.140625" style="39" hidden="1"/>
    <col min="4097" max="4097" width="53.42578125" style="39" customWidth="1"/>
    <col min="4098" max="4104" width="25.28515625" style="39" customWidth="1"/>
    <col min="4105" max="4105" width="41.28515625" style="39" customWidth="1"/>
    <col min="4106" max="4123" width="9.140625" style="39" hidden="1" customWidth="1"/>
    <col min="4124" max="4352" width="9.140625" style="39" hidden="1"/>
    <col min="4353" max="4353" width="53.42578125" style="39" customWidth="1"/>
    <col min="4354" max="4360" width="25.28515625" style="39" customWidth="1"/>
    <col min="4361" max="4361" width="41.28515625" style="39" customWidth="1"/>
    <col min="4362" max="4379" width="9.140625" style="39" hidden="1" customWidth="1"/>
    <col min="4380" max="4608" width="9.140625" style="39" hidden="1"/>
    <col min="4609" max="4609" width="53.42578125" style="39" customWidth="1"/>
    <col min="4610" max="4616" width="25.28515625" style="39" customWidth="1"/>
    <col min="4617" max="4617" width="41.28515625" style="39" customWidth="1"/>
    <col min="4618" max="4635" width="9.140625" style="39" hidden="1" customWidth="1"/>
    <col min="4636" max="4864" width="9.140625" style="39" hidden="1"/>
    <col min="4865" max="4865" width="53.42578125" style="39" customWidth="1"/>
    <col min="4866" max="4872" width="25.28515625" style="39" customWidth="1"/>
    <col min="4873" max="4873" width="41.28515625" style="39" customWidth="1"/>
    <col min="4874" max="4891" width="9.140625" style="39" hidden="1" customWidth="1"/>
    <col min="4892" max="5120" width="9.140625" style="39" hidden="1"/>
    <col min="5121" max="5121" width="53.42578125" style="39" customWidth="1"/>
    <col min="5122" max="5128" width="25.28515625" style="39" customWidth="1"/>
    <col min="5129" max="5129" width="41.28515625" style="39" customWidth="1"/>
    <col min="5130" max="5147" width="9.140625" style="39" hidden="1" customWidth="1"/>
    <col min="5148" max="5376" width="9.140625" style="39" hidden="1"/>
    <col min="5377" max="5377" width="53.42578125" style="39" customWidth="1"/>
    <col min="5378" max="5384" width="25.28515625" style="39" customWidth="1"/>
    <col min="5385" max="5385" width="41.28515625" style="39" customWidth="1"/>
    <col min="5386" max="5403" width="9.140625" style="39" hidden="1" customWidth="1"/>
    <col min="5404" max="5632" width="9.140625" style="39" hidden="1"/>
    <col min="5633" max="5633" width="53.42578125" style="39" customWidth="1"/>
    <col min="5634" max="5640" width="25.28515625" style="39" customWidth="1"/>
    <col min="5641" max="5641" width="41.28515625" style="39" customWidth="1"/>
    <col min="5642" max="5659" width="9.140625" style="39" hidden="1" customWidth="1"/>
    <col min="5660" max="5888" width="9.140625" style="39" hidden="1"/>
    <col min="5889" max="5889" width="53.42578125" style="39" customWidth="1"/>
    <col min="5890" max="5896" width="25.28515625" style="39" customWidth="1"/>
    <col min="5897" max="5897" width="41.28515625" style="39" customWidth="1"/>
    <col min="5898" max="5915" width="9.140625" style="39" hidden="1" customWidth="1"/>
    <col min="5916" max="6144" width="9.140625" style="39" hidden="1"/>
    <col min="6145" max="6145" width="53.42578125" style="39" customWidth="1"/>
    <col min="6146" max="6152" width="25.28515625" style="39" customWidth="1"/>
    <col min="6153" max="6153" width="41.28515625" style="39" customWidth="1"/>
    <col min="6154" max="6171" width="9.140625" style="39" hidden="1" customWidth="1"/>
    <col min="6172" max="6400" width="9.140625" style="39" hidden="1"/>
    <col min="6401" max="6401" width="53.42578125" style="39" customWidth="1"/>
    <col min="6402" max="6408" width="25.28515625" style="39" customWidth="1"/>
    <col min="6409" max="6409" width="41.28515625" style="39" customWidth="1"/>
    <col min="6410" max="6427" width="9.140625" style="39" hidden="1" customWidth="1"/>
    <col min="6428" max="6656" width="9.140625" style="39" hidden="1"/>
    <col min="6657" max="6657" width="53.42578125" style="39" customWidth="1"/>
    <col min="6658" max="6664" width="25.28515625" style="39" customWidth="1"/>
    <col min="6665" max="6665" width="41.28515625" style="39" customWidth="1"/>
    <col min="6666" max="6683" width="9.140625" style="39" hidden="1" customWidth="1"/>
    <col min="6684" max="6912" width="9.140625" style="39" hidden="1"/>
    <col min="6913" max="6913" width="53.42578125" style="39" customWidth="1"/>
    <col min="6914" max="6920" width="25.28515625" style="39" customWidth="1"/>
    <col min="6921" max="6921" width="41.28515625" style="39" customWidth="1"/>
    <col min="6922" max="6939" width="9.140625" style="39" hidden="1" customWidth="1"/>
    <col min="6940" max="7168" width="9.140625" style="39" hidden="1"/>
    <col min="7169" max="7169" width="53.42578125" style="39" customWidth="1"/>
    <col min="7170" max="7176" width="25.28515625" style="39" customWidth="1"/>
    <col min="7177" max="7177" width="41.28515625" style="39" customWidth="1"/>
    <col min="7178" max="7195" width="9.140625" style="39" hidden="1" customWidth="1"/>
    <col min="7196" max="7424" width="9.140625" style="39" hidden="1"/>
    <col min="7425" max="7425" width="53.42578125" style="39" customWidth="1"/>
    <col min="7426" max="7432" width="25.28515625" style="39" customWidth="1"/>
    <col min="7433" max="7433" width="41.28515625" style="39" customWidth="1"/>
    <col min="7434" max="7451" width="9.140625" style="39" hidden="1" customWidth="1"/>
    <col min="7452" max="7680" width="9.140625" style="39" hidden="1"/>
    <col min="7681" max="7681" width="53.42578125" style="39" customWidth="1"/>
    <col min="7682" max="7688" width="25.28515625" style="39" customWidth="1"/>
    <col min="7689" max="7689" width="41.28515625" style="39" customWidth="1"/>
    <col min="7690" max="7707" width="9.140625" style="39" hidden="1" customWidth="1"/>
    <col min="7708" max="7936" width="9.140625" style="39" hidden="1"/>
    <col min="7937" max="7937" width="53.42578125" style="39" customWidth="1"/>
    <col min="7938" max="7944" width="25.28515625" style="39" customWidth="1"/>
    <col min="7945" max="7945" width="41.28515625" style="39" customWidth="1"/>
    <col min="7946" max="7963" width="9.140625" style="39" hidden="1" customWidth="1"/>
    <col min="7964" max="8192" width="9.140625" style="39" hidden="1"/>
    <col min="8193" max="8193" width="53.42578125" style="39" customWidth="1"/>
    <col min="8194" max="8200" width="25.28515625" style="39" customWidth="1"/>
    <col min="8201" max="8201" width="41.28515625" style="39" customWidth="1"/>
    <col min="8202" max="8219" width="9.140625" style="39" hidden="1" customWidth="1"/>
    <col min="8220" max="8448" width="9.140625" style="39" hidden="1"/>
    <col min="8449" max="8449" width="53.42578125" style="39" customWidth="1"/>
    <col min="8450" max="8456" width="25.28515625" style="39" customWidth="1"/>
    <col min="8457" max="8457" width="41.28515625" style="39" customWidth="1"/>
    <col min="8458" max="8475" width="9.140625" style="39" hidden="1" customWidth="1"/>
    <col min="8476" max="8704" width="9.140625" style="39" hidden="1"/>
    <col min="8705" max="8705" width="53.42578125" style="39" customWidth="1"/>
    <col min="8706" max="8712" width="25.28515625" style="39" customWidth="1"/>
    <col min="8713" max="8713" width="41.28515625" style="39" customWidth="1"/>
    <col min="8714" max="8731" width="9.140625" style="39" hidden="1" customWidth="1"/>
    <col min="8732" max="8960" width="9.140625" style="39" hidden="1"/>
    <col min="8961" max="8961" width="53.42578125" style="39" customWidth="1"/>
    <col min="8962" max="8968" width="25.28515625" style="39" customWidth="1"/>
    <col min="8969" max="8969" width="41.28515625" style="39" customWidth="1"/>
    <col min="8970" max="8987" width="9.140625" style="39" hidden="1" customWidth="1"/>
    <col min="8988" max="9216" width="9.140625" style="39" hidden="1"/>
    <col min="9217" max="9217" width="53.42578125" style="39" customWidth="1"/>
    <col min="9218" max="9224" width="25.28515625" style="39" customWidth="1"/>
    <col min="9225" max="9225" width="41.28515625" style="39" customWidth="1"/>
    <col min="9226" max="9243" width="9.140625" style="39" hidden="1" customWidth="1"/>
    <col min="9244" max="9472" width="9.140625" style="39" hidden="1"/>
    <col min="9473" max="9473" width="53.42578125" style="39" customWidth="1"/>
    <col min="9474" max="9480" width="25.28515625" style="39" customWidth="1"/>
    <col min="9481" max="9481" width="41.28515625" style="39" customWidth="1"/>
    <col min="9482" max="9499" width="9.140625" style="39" hidden="1" customWidth="1"/>
    <col min="9500" max="9728" width="9.140625" style="39" hidden="1"/>
    <col min="9729" max="9729" width="53.42578125" style="39" customWidth="1"/>
    <col min="9730" max="9736" width="25.28515625" style="39" customWidth="1"/>
    <col min="9737" max="9737" width="41.28515625" style="39" customWidth="1"/>
    <col min="9738" max="9755" width="9.140625" style="39" hidden="1" customWidth="1"/>
    <col min="9756" max="9984" width="9.140625" style="39" hidden="1"/>
    <col min="9985" max="9985" width="53.42578125" style="39" customWidth="1"/>
    <col min="9986" max="9992" width="25.28515625" style="39" customWidth="1"/>
    <col min="9993" max="9993" width="41.28515625" style="39" customWidth="1"/>
    <col min="9994" max="10011" width="9.140625" style="39" hidden="1" customWidth="1"/>
    <col min="10012" max="10240" width="9.140625" style="39" hidden="1"/>
    <col min="10241" max="10241" width="53.42578125" style="39" customWidth="1"/>
    <col min="10242" max="10248" width="25.28515625" style="39" customWidth="1"/>
    <col min="10249" max="10249" width="41.28515625" style="39" customWidth="1"/>
    <col min="10250" max="10267" width="9.140625" style="39" hidden="1" customWidth="1"/>
    <col min="10268" max="10496" width="9.140625" style="39" hidden="1"/>
    <col min="10497" max="10497" width="53.42578125" style="39" customWidth="1"/>
    <col min="10498" max="10504" width="25.28515625" style="39" customWidth="1"/>
    <col min="10505" max="10505" width="41.28515625" style="39" customWidth="1"/>
    <col min="10506" max="10523" width="9.140625" style="39" hidden="1" customWidth="1"/>
    <col min="10524" max="10752" width="9.140625" style="39" hidden="1"/>
    <col min="10753" max="10753" width="53.42578125" style="39" customWidth="1"/>
    <col min="10754" max="10760" width="25.28515625" style="39" customWidth="1"/>
    <col min="10761" max="10761" width="41.28515625" style="39" customWidth="1"/>
    <col min="10762" max="10779" width="9.140625" style="39" hidden="1" customWidth="1"/>
    <col min="10780" max="11008" width="9.140625" style="39" hidden="1"/>
    <col min="11009" max="11009" width="53.42578125" style="39" customWidth="1"/>
    <col min="11010" max="11016" width="25.28515625" style="39" customWidth="1"/>
    <col min="11017" max="11017" width="41.28515625" style="39" customWidth="1"/>
    <col min="11018" max="11035" width="9.140625" style="39" hidden="1" customWidth="1"/>
    <col min="11036" max="11264" width="9.140625" style="39" hidden="1"/>
    <col min="11265" max="11265" width="53.42578125" style="39" customWidth="1"/>
    <col min="11266" max="11272" width="25.28515625" style="39" customWidth="1"/>
    <col min="11273" max="11273" width="41.28515625" style="39" customWidth="1"/>
    <col min="11274" max="11291" width="9.140625" style="39" hidden="1" customWidth="1"/>
    <col min="11292" max="11520" width="9.140625" style="39" hidden="1"/>
    <col min="11521" max="11521" width="53.42578125" style="39" customWidth="1"/>
    <col min="11522" max="11528" width="25.28515625" style="39" customWidth="1"/>
    <col min="11529" max="11529" width="41.28515625" style="39" customWidth="1"/>
    <col min="11530" max="11547" width="9.140625" style="39" hidden="1" customWidth="1"/>
    <col min="11548" max="11776" width="9.140625" style="39" hidden="1"/>
    <col min="11777" max="11777" width="53.42578125" style="39" customWidth="1"/>
    <col min="11778" max="11784" width="25.28515625" style="39" customWidth="1"/>
    <col min="11785" max="11785" width="41.28515625" style="39" customWidth="1"/>
    <col min="11786" max="11803" width="9.140625" style="39" hidden="1" customWidth="1"/>
    <col min="11804" max="12032" width="9.140625" style="39" hidden="1"/>
    <col min="12033" max="12033" width="53.42578125" style="39" customWidth="1"/>
    <col min="12034" max="12040" width="25.28515625" style="39" customWidth="1"/>
    <col min="12041" max="12041" width="41.28515625" style="39" customWidth="1"/>
    <col min="12042" max="12059" width="9.140625" style="39" hidden="1" customWidth="1"/>
    <col min="12060" max="12288" width="9.140625" style="39" hidden="1"/>
    <col min="12289" max="12289" width="53.42578125" style="39" customWidth="1"/>
    <col min="12290" max="12296" width="25.28515625" style="39" customWidth="1"/>
    <col min="12297" max="12297" width="41.28515625" style="39" customWidth="1"/>
    <col min="12298" max="12315" width="9.140625" style="39" hidden="1" customWidth="1"/>
    <col min="12316" max="12544" width="9.140625" style="39" hidden="1"/>
    <col min="12545" max="12545" width="53.42578125" style="39" customWidth="1"/>
    <col min="12546" max="12552" width="25.28515625" style="39" customWidth="1"/>
    <col min="12553" max="12553" width="41.28515625" style="39" customWidth="1"/>
    <col min="12554" max="12571" width="9.140625" style="39" hidden="1" customWidth="1"/>
    <col min="12572" max="12800" width="9.140625" style="39" hidden="1"/>
    <col min="12801" max="12801" width="53.42578125" style="39" customWidth="1"/>
    <col min="12802" max="12808" width="25.28515625" style="39" customWidth="1"/>
    <col min="12809" max="12809" width="41.28515625" style="39" customWidth="1"/>
    <col min="12810" max="12827" width="9.140625" style="39" hidden="1" customWidth="1"/>
    <col min="12828" max="13056" width="9.140625" style="39" hidden="1"/>
    <col min="13057" max="13057" width="53.42578125" style="39" customWidth="1"/>
    <col min="13058" max="13064" width="25.28515625" style="39" customWidth="1"/>
    <col min="13065" max="13065" width="41.28515625" style="39" customWidth="1"/>
    <col min="13066" max="13083" width="9.140625" style="39" hidden="1" customWidth="1"/>
    <col min="13084" max="13312" width="9.140625" style="39" hidden="1"/>
    <col min="13313" max="13313" width="53.42578125" style="39" customWidth="1"/>
    <col min="13314" max="13320" width="25.28515625" style="39" customWidth="1"/>
    <col min="13321" max="13321" width="41.28515625" style="39" customWidth="1"/>
    <col min="13322" max="13339" width="9.140625" style="39" hidden="1" customWidth="1"/>
    <col min="13340" max="13568" width="9.140625" style="39" hidden="1"/>
    <col min="13569" max="13569" width="53.42578125" style="39" customWidth="1"/>
    <col min="13570" max="13576" width="25.28515625" style="39" customWidth="1"/>
    <col min="13577" max="13577" width="41.28515625" style="39" customWidth="1"/>
    <col min="13578" max="13595" width="9.140625" style="39" hidden="1" customWidth="1"/>
    <col min="13596" max="13824" width="9.140625" style="39" hidden="1"/>
    <col min="13825" max="13825" width="53.42578125" style="39" customWidth="1"/>
    <col min="13826" max="13832" width="25.28515625" style="39" customWidth="1"/>
    <col min="13833" max="13833" width="41.28515625" style="39" customWidth="1"/>
    <col min="13834" max="13851" width="9.140625" style="39" hidden="1" customWidth="1"/>
    <col min="13852" max="14080" width="9.140625" style="39" hidden="1"/>
    <col min="14081" max="14081" width="53.42578125" style="39" customWidth="1"/>
    <col min="14082" max="14088" width="25.28515625" style="39" customWidth="1"/>
    <col min="14089" max="14089" width="41.28515625" style="39" customWidth="1"/>
    <col min="14090" max="14107" width="9.140625" style="39" hidden="1" customWidth="1"/>
    <col min="14108" max="14336" width="9.140625" style="39" hidden="1"/>
    <col min="14337" max="14337" width="53.42578125" style="39" customWidth="1"/>
    <col min="14338" max="14344" width="25.28515625" style="39" customWidth="1"/>
    <col min="14345" max="14345" width="41.28515625" style="39" customWidth="1"/>
    <col min="14346" max="14363" width="9.140625" style="39" hidden="1" customWidth="1"/>
    <col min="14364" max="14592" width="9.140625" style="39" hidden="1"/>
    <col min="14593" max="14593" width="53.42578125" style="39" customWidth="1"/>
    <col min="14594" max="14600" width="25.28515625" style="39" customWidth="1"/>
    <col min="14601" max="14601" width="41.28515625" style="39" customWidth="1"/>
    <col min="14602" max="14619" width="9.140625" style="39" hidden="1" customWidth="1"/>
    <col min="14620" max="14848" width="9.140625" style="39" hidden="1"/>
    <col min="14849" max="14849" width="53.42578125" style="39" customWidth="1"/>
    <col min="14850" max="14856" width="25.28515625" style="39" customWidth="1"/>
    <col min="14857" max="14857" width="41.28515625" style="39" customWidth="1"/>
    <col min="14858" max="14875" width="9.140625" style="39" hidden="1" customWidth="1"/>
    <col min="14876" max="15104" width="9.140625" style="39" hidden="1"/>
    <col min="15105" max="15105" width="53.42578125" style="39" customWidth="1"/>
    <col min="15106" max="15112" width="25.28515625" style="39" customWidth="1"/>
    <col min="15113" max="15113" width="41.28515625" style="39" customWidth="1"/>
    <col min="15114" max="15131" width="9.140625" style="39" hidden="1" customWidth="1"/>
    <col min="15132" max="15360" width="9.140625" style="39" hidden="1"/>
    <col min="15361" max="15361" width="53.42578125" style="39" customWidth="1"/>
    <col min="15362" max="15368" width="25.28515625" style="39" customWidth="1"/>
    <col min="15369" max="15369" width="41.28515625" style="39" customWidth="1"/>
    <col min="15370" max="15387" width="9.140625" style="39" hidden="1" customWidth="1"/>
    <col min="15388" max="15616" width="9.140625" style="39" hidden="1"/>
    <col min="15617" max="15617" width="53.42578125" style="39" customWidth="1"/>
    <col min="15618" max="15624" width="25.28515625" style="39" customWidth="1"/>
    <col min="15625" max="15625" width="41.28515625" style="39" customWidth="1"/>
    <col min="15626" max="15643" width="9.140625" style="39" hidden="1" customWidth="1"/>
    <col min="15644" max="15872" width="9.140625" style="39" hidden="1"/>
    <col min="15873" max="15873" width="53.42578125" style="39" customWidth="1"/>
    <col min="15874" max="15880" width="25.28515625" style="39" customWidth="1"/>
    <col min="15881" max="15881" width="41.28515625" style="39" customWidth="1"/>
    <col min="15882" max="15899" width="9.140625" style="39" hidden="1" customWidth="1"/>
    <col min="15900" max="16128" width="9.140625" style="39" hidden="1"/>
    <col min="16129" max="16129" width="53.42578125" style="39" customWidth="1"/>
    <col min="16130" max="16136" width="25.28515625" style="39" customWidth="1"/>
    <col min="16137" max="16137" width="41.28515625" style="39" customWidth="1"/>
    <col min="16138" max="16155" width="9.140625" style="39" hidden="1" customWidth="1"/>
    <col min="16156" max="16384" width="9.140625" style="39" hidden="1"/>
  </cols>
  <sheetData>
    <row r="1" spans="1:19" s="23" customFormat="1" ht="30.95" customHeight="1">
      <c r="A1" s="22" t="s">
        <v>0</v>
      </c>
    </row>
    <row r="2" spans="1:19" s="25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5" customFormat="1" ht="2.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24"/>
    </row>
    <row r="4" spans="1:19" s="25" customFormat="1" ht="6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24"/>
    </row>
    <row r="5" spans="1:19" s="25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24"/>
    </row>
    <row r="6" spans="1:19" s="25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24"/>
    </row>
    <row r="7" spans="1:19" s="25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24"/>
    </row>
    <row r="8" spans="1:19" s="25" customFormat="1" ht="5.099999999999999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24"/>
    </row>
    <row r="9" spans="1:19" s="25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24"/>
    </row>
    <row r="10" spans="1:19" s="25" customForma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6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24"/>
    </row>
    <row r="12" spans="1:19" s="25" customForma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4"/>
    </row>
    <row r="13" spans="1:19" s="25" customForma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4"/>
    </row>
    <row r="14" spans="1:19" s="25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9" s="25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/>
    </row>
    <row r="16" spans="1:19" s="25" customFormat="1" ht="5.099999999999999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4"/>
    </row>
    <row r="17" spans="1:19" s="25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>
      <c r="A18" s="26" t="s">
        <v>3</v>
      </c>
      <c r="B18" s="62">
        <v>44098</v>
      </c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>
      <c r="A19" s="26" t="s">
        <v>4</v>
      </c>
      <c r="B19" s="59" t="s">
        <v>109</v>
      </c>
      <c r="C19" s="5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>
      <c r="A20" s="26" t="s">
        <v>6</v>
      </c>
      <c r="B20" s="59" t="s">
        <v>102</v>
      </c>
      <c r="C20" s="5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>
      <c r="A21" s="26" t="s">
        <v>8</v>
      </c>
      <c r="B21" s="59" t="s">
        <v>107</v>
      </c>
      <c r="C21" s="5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>
      <c r="A22" s="26" t="s">
        <v>10</v>
      </c>
      <c r="B22" s="54">
        <v>3430031831</v>
      </c>
      <c r="C22" s="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>
      <c r="A23" s="26" t="s">
        <v>11</v>
      </c>
      <c r="B23" s="55" t="s">
        <v>110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3" customFormat="1">
      <c r="A24" s="27"/>
      <c r="B24" s="24"/>
      <c r="C24" s="24"/>
      <c r="D24" s="24"/>
      <c r="E24" s="24"/>
      <c r="F24" s="56"/>
      <c r="G24" s="56"/>
      <c r="H24" s="56"/>
      <c r="I24" s="24"/>
      <c r="J24" s="24"/>
      <c r="K24" s="24"/>
    </row>
    <row r="25" spans="1:19" s="25" customFormat="1" ht="68.099999999999994" customHeight="1">
      <c r="A25" s="28" t="s">
        <v>13</v>
      </c>
      <c r="B25" s="28" t="s">
        <v>14</v>
      </c>
      <c r="C25" s="28" t="s">
        <v>15</v>
      </c>
      <c r="D25" s="28" t="s">
        <v>16</v>
      </c>
      <c r="E25" s="28" t="s">
        <v>17</v>
      </c>
      <c r="F25" s="29" t="s">
        <v>18</v>
      </c>
      <c r="G25" s="29" t="s">
        <v>19</v>
      </c>
      <c r="H25" s="29" t="s">
        <v>20</v>
      </c>
      <c r="I25" s="24"/>
      <c r="J25" s="24"/>
      <c r="K25" s="24"/>
    </row>
    <row r="26" spans="1:19" s="25" customFormat="1" ht="39.75" customHeight="1">
      <c r="A26" s="30" t="s">
        <v>21</v>
      </c>
      <c r="B26" s="31" t="s">
        <v>22</v>
      </c>
      <c r="C26" s="32" t="s">
        <v>23</v>
      </c>
      <c r="D26" s="33" t="s">
        <v>23</v>
      </c>
      <c r="E26" s="33" t="s">
        <v>23</v>
      </c>
      <c r="F26" s="31" t="s">
        <v>23</v>
      </c>
      <c r="G26" s="31" t="s">
        <v>23</v>
      </c>
      <c r="H26" s="31" t="s">
        <v>23</v>
      </c>
      <c r="I26" s="34" t="s">
        <v>24</v>
      </c>
      <c r="J26" s="35" t="s">
        <v>25</v>
      </c>
      <c r="K26" s="24" t="s">
        <v>41</v>
      </c>
    </row>
    <row r="27" spans="1:19" s="25" customFormat="1" ht="39.75" customHeight="1">
      <c r="A27" s="30" t="s">
        <v>26</v>
      </c>
      <c r="B27" s="31" t="s">
        <v>22</v>
      </c>
      <c r="C27" s="32" t="s">
        <v>23</v>
      </c>
      <c r="D27" s="33" t="s">
        <v>23</v>
      </c>
      <c r="E27" s="33" t="s">
        <v>23</v>
      </c>
      <c r="F27" s="31" t="s">
        <v>23</v>
      </c>
      <c r="G27" s="31" t="s">
        <v>23</v>
      </c>
      <c r="H27" s="31" t="s">
        <v>23</v>
      </c>
      <c r="I27" s="34" t="s">
        <v>24</v>
      </c>
      <c r="J27" s="35" t="s">
        <v>25</v>
      </c>
      <c r="K27" s="24" t="s">
        <v>42</v>
      </c>
    </row>
    <row r="28" spans="1:19" s="25" customFormat="1" ht="39.75" customHeight="1">
      <c r="A28" s="36" t="s">
        <v>27</v>
      </c>
      <c r="B28" s="31" t="s">
        <v>22</v>
      </c>
      <c r="C28" s="32" t="s">
        <v>23</v>
      </c>
      <c r="D28" s="33" t="s">
        <v>23</v>
      </c>
      <c r="E28" s="33" t="s">
        <v>23</v>
      </c>
      <c r="F28" s="31" t="s">
        <v>23</v>
      </c>
      <c r="G28" s="31" t="s">
        <v>23</v>
      </c>
      <c r="H28" s="31" t="s">
        <v>23</v>
      </c>
      <c r="I28" s="34" t="s">
        <v>24</v>
      </c>
      <c r="J28" s="35" t="s">
        <v>25</v>
      </c>
      <c r="K28" s="24" t="s">
        <v>43</v>
      </c>
    </row>
    <row r="29" spans="1:19" s="25" customFormat="1" ht="39.75" customHeight="1">
      <c r="A29" s="36" t="s">
        <v>28</v>
      </c>
      <c r="B29" s="31">
        <v>23.472668810289388</v>
      </c>
      <c r="C29" s="32">
        <v>14.16</v>
      </c>
      <c r="D29" s="33">
        <v>0.4</v>
      </c>
      <c r="E29" s="33">
        <v>0.04</v>
      </c>
      <c r="F29" s="31">
        <v>23.237942122186496</v>
      </c>
      <c r="G29" s="31">
        <v>23.0032154340836</v>
      </c>
      <c r="H29" s="31">
        <v>22.533762057877812</v>
      </c>
      <c r="I29" s="34" t="s">
        <v>24</v>
      </c>
      <c r="J29" s="35" t="s">
        <v>25</v>
      </c>
      <c r="K29" s="24" t="s">
        <v>25</v>
      </c>
    </row>
    <row r="30" spans="1:19" s="25" customFormat="1" ht="39.75" customHeight="1">
      <c r="A30" s="16" t="s">
        <v>29</v>
      </c>
      <c r="B30" s="31" t="s">
        <v>22</v>
      </c>
      <c r="C30" s="32" t="s">
        <v>23</v>
      </c>
      <c r="D30" s="33" t="s">
        <v>23</v>
      </c>
      <c r="E30" s="33" t="s">
        <v>23</v>
      </c>
      <c r="F30" s="31" t="s">
        <v>23</v>
      </c>
      <c r="G30" s="31" t="s">
        <v>23</v>
      </c>
      <c r="H30" s="31" t="s">
        <v>23</v>
      </c>
      <c r="I30" s="34" t="s">
        <v>24</v>
      </c>
      <c r="J30" s="35" t="s">
        <v>25</v>
      </c>
      <c r="K30" s="24" t="s">
        <v>44</v>
      </c>
    </row>
    <row r="31" spans="1:19" s="25" customFormat="1" ht="39.75" customHeight="1">
      <c r="A31" s="30" t="s">
        <v>30</v>
      </c>
      <c r="B31" s="31">
        <v>78.044666377821883</v>
      </c>
      <c r="C31" s="32" t="s">
        <v>23</v>
      </c>
      <c r="D31" s="32" t="s">
        <v>23</v>
      </c>
      <c r="E31" s="33" t="s">
        <v>46</v>
      </c>
      <c r="F31" s="31">
        <v>76.873996382154559</v>
      </c>
      <c r="G31" s="31">
        <v>75.70332638648722</v>
      </c>
      <c r="H31" s="31">
        <v>73.36198639515257</v>
      </c>
      <c r="I31" s="34" t="s">
        <v>24</v>
      </c>
      <c r="J31" s="35" t="s">
        <v>25</v>
      </c>
      <c r="K31" s="24" t="s">
        <v>45</v>
      </c>
    </row>
    <row r="32" spans="1:19" s="25" customFormat="1" ht="39.75" customHeight="1">
      <c r="A32" s="30" t="s">
        <v>31</v>
      </c>
      <c r="B32" s="31" t="s">
        <v>22</v>
      </c>
      <c r="C32" s="32" t="s">
        <v>23</v>
      </c>
      <c r="D32" s="33" t="s">
        <v>23</v>
      </c>
      <c r="E32" s="33" t="s">
        <v>23</v>
      </c>
      <c r="F32" s="31" t="s">
        <v>23</v>
      </c>
      <c r="G32" s="31" t="s">
        <v>23</v>
      </c>
      <c r="H32" s="31" t="s">
        <v>23</v>
      </c>
      <c r="I32" s="34" t="s">
        <v>24</v>
      </c>
      <c r="J32" s="35" t="s">
        <v>25</v>
      </c>
      <c r="K32" s="24"/>
    </row>
    <row r="33" spans="1:11" s="25" customFormat="1" ht="39.75" customHeight="1">
      <c r="A33" s="30" t="s">
        <v>32</v>
      </c>
      <c r="B33" s="37" t="s">
        <v>22</v>
      </c>
      <c r="C33" s="32" t="s">
        <v>23</v>
      </c>
      <c r="D33" s="33" t="s">
        <v>23</v>
      </c>
      <c r="E33" s="33" t="s">
        <v>23</v>
      </c>
      <c r="F33" s="37" t="s">
        <v>23</v>
      </c>
      <c r="G33" s="37" t="s">
        <v>23</v>
      </c>
      <c r="H33" s="37" t="s">
        <v>23</v>
      </c>
      <c r="I33" s="34" t="s">
        <v>24</v>
      </c>
      <c r="J33" s="35" t="s">
        <v>25</v>
      </c>
      <c r="K33" s="24"/>
    </row>
    <row r="34" spans="1:11" s="25" customFormat="1">
      <c r="A34" s="24"/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26.1" customHeight="1">
      <c r="A35" s="22" t="s">
        <v>34</v>
      </c>
      <c r="B35" s="38"/>
      <c r="C35" s="38"/>
      <c r="D35" s="38"/>
      <c r="E35" s="38"/>
      <c r="F35" s="38"/>
      <c r="G35" s="38"/>
      <c r="H35" s="38"/>
      <c r="I35" s="38"/>
    </row>
    <row r="36" spans="1:11" s="25" customFormat="1">
      <c r="A36" s="57" t="s">
        <v>86</v>
      </c>
      <c r="B36" s="57"/>
      <c r="C36" s="57"/>
      <c r="D36" s="57"/>
      <c r="E36" s="57"/>
      <c r="F36" s="57"/>
      <c r="G36" s="57"/>
      <c r="H36" s="57"/>
      <c r="I36" s="24"/>
      <c r="J36" s="24"/>
      <c r="K36" s="24"/>
    </row>
    <row r="37" spans="1:11" s="25" customFormat="1">
      <c r="A37" s="57"/>
      <c r="B37" s="57"/>
      <c r="C37" s="57"/>
      <c r="D37" s="57"/>
      <c r="E37" s="57"/>
      <c r="F37" s="57"/>
      <c r="G37" s="57"/>
      <c r="H37" s="57"/>
      <c r="I37" s="24"/>
      <c r="J37" s="24"/>
      <c r="K37" s="24"/>
    </row>
    <row r="38" spans="1:11" s="25" customFormat="1">
      <c r="A38" s="57"/>
      <c r="B38" s="57"/>
      <c r="C38" s="57"/>
      <c r="D38" s="57"/>
      <c r="E38" s="57"/>
      <c r="F38" s="57"/>
      <c r="G38" s="57"/>
      <c r="H38" s="57"/>
      <c r="I38" s="24"/>
      <c r="J38" s="24"/>
      <c r="K38" s="24"/>
    </row>
    <row r="39" spans="1:11" s="25" customFormat="1">
      <c r="A39" s="57"/>
      <c r="B39" s="57"/>
      <c r="C39" s="57"/>
      <c r="D39" s="57"/>
      <c r="E39" s="57"/>
      <c r="F39" s="57"/>
      <c r="G39" s="57"/>
      <c r="H39" s="57"/>
      <c r="I39" s="24"/>
      <c r="J39" s="24"/>
      <c r="K39" s="24"/>
    </row>
    <row r="40" spans="1:11" s="25" customFormat="1">
      <c r="A40" s="57"/>
      <c r="B40" s="57"/>
      <c r="C40" s="57"/>
      <c r="D40" s="57"/>
      <c r="E40" s="57"/>
      <c r="F40" s="57"/>
      <c r="G40" s="57"/>
      <c r="H40" s="57"/>
      <c r="I40" s="24"/>
      <c r="J40" s="24"/>
      <c r="K40" s="24"/>
    </row>
    <row r="41" spans="1:11" s="25" customFormat="1">
      <c r="A41" s="57"/>
      <c r="B41" s="57"/>
      <c r="C41" s="57"/>
      <c r="D41" s="57"/>
      <c r="E41" s="57"/>
      <c r="F41" s="57"/>
      <c r="G41" s="57"/>
      <c r="H41" s="57"/>
      <c r="I41" s="24"/>
      <c r="J41" s="24"/>
      <c r="K41" s="24"/>
    </row>
    <row r="42" spans="1:11" s="25" customFormat="1">
      <c r="A42" s="57"/>
      <c r="B42" s="57"/>
      <c r="C42" s="57"/>
      <c r="D42" s="57"/>
      <c r="E42" s="57"/>
      <c r="F42" s="57"/>
      <c r="G42" s="57"/>
      <c r="H42" s="57"/>
      <c r="I42" s="24"/>
      <c r="J42" s="24"/>
      <c r="K42" s="24"/>
    </row>
    <row r="43" spans="1:11" s="25" customFormat="1" ht="26.45" customHeight="1">
      <c r="A43" s="57"/>
      <c r="B43" s="57"/>
      <c r="C43" s="57"/>
      <c r="D43" s="57"/>
      <c r="E43" s="57"/>
      <c r="F43" s="57"/>
      <c r="G43" s="57"/>
      <c r="H43" s="57"/>
      <c r="I43" s="24"/>
      <c r="J43" s="24"/>
      <c r="K43" s="24"/>
    </row>
    <row r="44" spans="1:11" s="25" customFormat="1" ht="125.1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3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36" priority="6" operator="containsText" text="Готово">
      <formula>NOT(ISERROR(SEARCH("Готово",I26)))</formula>
    </cfRule>
  </conditionalFormatting>
  <conditionalFormatting sqref="I32">
    <cfRule type="containsText" dxfId="13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34" priority="4" operator="containsText" text="Готово">
      <formula>NOT(ISERROR(SEARCH("Готово",I32)))</formula>
    </cfRule>
  </conditionalFormatting>
  <conditionalFormatting sqref="I33">
    <cfRule type="containsText" dxfId="13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3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D19" sqref="D19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44105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38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39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40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3430031905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46" t="s">
        <v>40</v>
      </c>
      <c r="C23" s="4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204.6688822242036</v>
      </c>
      <c r="C29" s="12">
        <v>14.16</v>
      </c>
      <c r="D29" s="13">
        <v>0.66124401913875586</v>
      </c>
      <c r="E29" s="13">
        <v>0.19674641148325356</v>
      </c>
      <c r="F29" s="11">
        <v>194.60191519422841</v>
      </c>
      <c r="G29" s="11">
        <v>184.53494816425325</v>
      </c>
      <c r="H29" s="11">
        <v>164.40101410430287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2.0396929677549102E-5</v>
      </c>
      <c r="C33" s="12" t="s">
        <v>23</v>
      </c>
      <c r="D33" s="13" t="s">
        <v>23</v>
      </c>
      <c r="E33" s="13" t="s">
        <v>46</v>
      </c>
      <c r="F33" s="17">
        <v>2.0090975732385865E-5</v>
      </c>
      <c r="G33" s="17">
        <v>1.9785021787222628E-5</v>
      </c>
      <c r="H33" s="17">
        <v>1.9173113896896154E-5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3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38" priority="6" operator="containsText" text="Готово">
      <formula>NOT(ISERROR(SEARCH("Готово",I26)))</formula>
    </cfRule>
  </conditionalFormatting>
  <conditionalFormatting sqref="I32">
    <cfRule type="containsText" dxfId="23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36" priority="4" operator="containsText" text="Готово">
      <formula>NOT(ISERROR(SEARCH("Готово",I32)))</formula>
    </cfRule>
  </conditionalFormatting>
  <conditionalFormatting sqref="I33">
    <cfRule type="containsText" dxfId="23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3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39" customWidth="1"/>
    <col min="2" max="8" width="25.28515625" style="39" customWidth="1"/>
    <col min="9" max="9" width="41.28515625" style="39" customWidth="1"/>
    <col min="10" max="10" width="21" style="39" hidden="1" customWidth="1"/>
    <col min="11" max="11" width="9.140625" style="39" hidden="1" customWidth="1"/>
    <col min="12" max="27" width="0" style="39" hidden="1" customWidth="1"/>
    <col min="28" max="256" width="9.140625" style="39" hidden="1"/>
    <col min="257" max="257" width="53.42578125" style="39" customWidth="1"/>
    <col min="258" max="264" width="25.28515625" style="39" customWidth="1"/>
    <col min="265" max="265" width="41.28515625" style="39" customWidth="1"/>
    <col min="266" max="283" width="9.140625" style="39" hidden="1" customWidth="1"/>
    <col min="284" max="512" width="9.140625" style="39" hidden="1"/>
    <col min="513" max="513" width="53.42578125" style="39" customWidth="1"/>
    <col min="514" max="520" width="25.28515625" style="39" customWidth="1"/>
    <col min="521" max="521" width="41.28515625" style="39" customWidth="1"/>
    <col min="522" max="539" width="9.140625" style="39" hidden="1" customWidth="1"/>
    <col min="540" max="768" width="9.140625" style="39" hidden="1"/>
    <col min="769" max="769" width="53.42578125" style="39" customWidth="1"/>
    <col min="770" max="776" width="25.28515625" style="39" customWidth="1"/>
    <col min="777" max="777" width="41.28515625" style="39" customWidth="1"/>
    <col min="778" max="795" width="9.140625" style="39" hidden="1" customWidth="1"/>
    <col min="796" max="1024" width="9.140625" style="39" hidden="1"/>
    <col min="1025" max="1025" width="53.42578125" style="39" customWidth="1"/>
    <col min="1026" max="1032" width="25.28515625" style="39" customWidth="1"/>
    <col min="1033" max="1033" width="41.28515625" style="39" customWidth="1"/>
    <col min="1034" max="1051" width="9.140625" style="39" hidden="1" customWidth="1"/>
    <col min="1052" max="1280" width="9.140625" style="39" hidden="1"/>
    <col min="1281" max="1281" width="53.42578125" style="39" customWidth="1"/>
    <col min="1282" max="1288" width="25.28515625" style="39" customWidth="1"/>
    <col min="1289" max="1289" width="41.28515625" style="39" customWidth="1"/>
    <col min="1290" max="1307" width="9.140625" style="39" hidden="1" customWidth="1"/>
    <col min="1308" max="1536" width="9.140625" style="39" hidden="1"/>
    <col min="1537" max="1537" width="53.42578125" style="39" customWidth="1"/>
    <col min="1538" max="1544" width="25.28515625" style="39" customWidth="1"/>
    <col min="1545" max="1545" width="41.28515625" style="39" customWidth="1"/>
    <col min="1546" max="1563" width="9.140625" style="39" hidden="1" customWidth="1"/>
    <col min="1564" max="1792" width="9.140625" style="39" hidden="1"/>
    <col min="1793" max="1793" width="53.42578125" style="39" customWidth="1"/>
    <col min="1794" max="1800" width="25.28515625" style="39" customWidth="1"/>
    <col min="1801" max="1801" width="41.28515625" style="39" customWidth="1"/>
    <col min="1802" max="1819" width="9.140625" style="39" hidden="1" customWidth="1"/>
    <col min="1820" max="2048" width="9.140625" style="39" hidden="1"/>
    <col min="2049" max="2049" width="53.42578125" style="39" customWidth="1"/>
    <col min="2050" max="2056" width="25.28515625" style="39" customWidth="1"/>
    <col min="2057" max="2057" width="41.28515625" style="39" customWidth="1"/>
    <col min="2058" max="2075" width="9.140625" style="39" hidden="1" customWidth="1"/>
    <col min="2076" max="2304" width="9.140625" style="39" hidden="1"/>
    <col min="2305" max="2305" width="53.42578125" style="39" customWidth="1"/>
    <col min="2306" max="2312" width="25.28515625" style="39" customWidth="1"/>
    <col min="2313" max="2313" width="41.28515625" style="39" customWidth="1"/>
    <col min="2314" max="2331" width="9.140625" style="39" hidden="1" customWidth="1"/>
    <col min="2332" max="2560" width="9.140625" style="39" hidden="1"/>
    <col min="2561" max="2561" width="53.42578125" style="39" customWidth="1"/>
    <col min="2562" max="2568" width="25.28515625" style="39" customWidth="1"/>
    <col min="2569" max="2569" width="41.28515625" style="39" customWidth="1"/>
    <col min="2570" max="2587" width="9.140625" style="39" hidden="1" customWidth="1"/>
    <col min="2588" max="2816" width="9.140625" style="39" hidden="1"/>
    <col min="2817" max="2817" width="53.42578125" style="39" customWidth="1"/>
    <col min="2818" max="2824" width="25.28515625" style="39" customWidth="1"/>
    <col min="2825" max="2825" width="41.28515625" style="39" customWidth="1"/>
    <col min="2826" max="2843" width="9.140625" style="39" hidden="1" customWidth="1"/>
    <col min="2844" max="3072" width="9.140625" style="39" hidden="1"/>
    <col min="3073" max="3073" width="53.42578125" style="39" customWidth="1"/>
    <col min="3074" max="3080" width="25.28515625" style="39" customWidth="1"/>
    <col min="3081" max="3081" width="41.28515625" style="39" customWidth="1"/>
    <col min="3082" max="3099" width="9.140625" style="39" hidden="1" customWidth="1"/>
    <col min="3100" max="3328" width="9.140625" style="39" hidden="1"/>
    <col min="3329" max="3329" width="53.42578125" style="39" customWidth="1"/>
    <col min="3330" max="3336" width="25.28515625" style="39" customWidth="1"/>
    <col min="3337" max="3337" width="41.28515625" style="39" customWidth="1"/>
    <col min="3338" max="3355" width="9.140625" style="39" hidden="1" customWidth="1"/>
    <col min="3356" max="3584" width="9.140625" style="39" hidden="1"/>
    <col min="3585" max="3585" width="53.42578125" style="39" customWidth="1"/>
    <col min="3586" max="3592" width="25.28515625" style="39" customWidth="1"/>
    <col min="3593" max="3593" width="41.28515625" style="39" customWidth="1"/>
    <col min="3594" max="3611" width="9.140625" style="39" hidden="1" customWidth="1"/>
    <col min="3612" max="3840" width="9.140625" style="39" hidden="1"/>
    <col min="3841" max="3841" width="53.42578125" style="39" customWidth="1"/>
    <col min="3842" max="3848" width="25.28515625" style="39" customWidth="1"/>
    <col min="3849" max="3849" width="41.28515625" style="39" customWidth="1"/>
    <col min="3850" max="3867" width="9.140625" style="39" hidden="1" customWidth="1"/>
    <col min="3868" max="4096" width="9.140625" style="39" hidden="1"/>
    <col min="4097" max="4097" width="53.42578125" style="39" customWidth="1"/>
    <col min="4098" max="4104" width="25.28515625" style="39" customWidth="1"/>
    <col min="4105" max="4105" width="41.28515625" style="39" customWidth="1"/>
    <col min="4106" max="4123" width="9.140625" style="39" hidden="1" customWidth="1"/>
    <col min="4124" max="4352" width="9.140625" style="39" hidden="1"/>
    <col min="4353" max="4353" width="53.42578125" style="39" customWidth="1"/>
    <col min="4354" max="4360" width="25.28515625" style="39" customWidth="1"/>
    <col min="4361" max="4361" width="41.28515625" style="39" customWidth="1"/>
    <col min="4362" max="4379" width="9.140625" style="39" hidden="1" customWidth="1"/>
    <col min="4380" max="4608" width="9.140625" style="39" hidden="1"/>
    <col min="4609" max="4609" width="53.42578125" style="39" customWidth="1"/>
    <col min="4610" max="4616" width="25.28515625" style="39" customWidth="1"/>
    <col min="4617" max="4617" width="41.28515625" style="39" customWidth="1"/>
    <col min="4618" max="4635" width="9.140625" style="39" hidden="1" customWidth="1"/>
    <col min="4636" max="4864" width="9.140625" style="39" hidden="1"/>
    <col min="4865" max="4865" width="53.42578125" style="39" customWidth="1"/>
    <col min="4866" max="4872" width="25.28515625" style="39" customWidth="1"/>
    <col min="4873" max="4873" width="41.28515625" style="39" customWidth="1"/>
    <col min="4874" max="4891" width="9.140625" style="39" hidden="1" customWidth="1"/>
    <col min="4892" max="5120" width="9.140625" style="39" hidden="1"/>
    <col min="5121" max="5121" width="53.42578125" style="39" customWidth="1"/>
    <col min="5122" max="5128" width="25.28515625" style="39" customWidth="1"/>
    <col min="5129" max="5129" width="41.28515625" style="39" customWidth="1"/>
    <col min="5130" max="5147" width="9.140625" style="39" hidden="1" customWidth="1"/>
    <col min="5148" max="5376" width="9.140625" style="39" hidden="1"/>
    <col min="5377" max="5377" width="53.42578125" style="39" customWidth="1"/>
    <col min="5378" max="5384" width="25.28515625" style="39" customWidth="1"/>
    <col min="5385" max="5385" width="41.28515625" style="39" customWidth="1"/>
    <col min="5386" max="5403" width="9.140625" style="39" hidden="1" customWidth="1"/>
    <col min="5404" max="5632" width="9.140625" style="39" hidden="1"/>
    <col min="5633" max="5633" width="53.42578125" style="39" customWidth="1"/>
    <col min="5634" max="5640" width="25.28515625" style="39" customWidth="1"/>
    <col min="5641" max="5641" width="41.28515625" style="39" customWidth="1"/>
    <col min="5642" max="5659" width="9.140625" style="39" hidden="1" customWidth="1"/>
    <col min="5660" max="5888" width="9.140625" style="39" hidden="1"/>
    <col min="5889" max="5889" width="53.42578125" style="39" customWidth="1"/>
    <col min="5890" max="5896" width="25.28515625" style="39" customWidth="1"/>
    <col min="5897" max="5897" width="41.28515625" style="39" customWidth="1"/>
    <col min="5898" max="5915" width="9.140625" style="39" hidden="1" customWidth="1"/>
    <col min="5916" max="6144" width="9.140625" style="39" hidden="1"/>
    <col min="6145" max="6145" width="53.42578125" style="39" customWidth="1"/>
    <col min="6146" max="6152" width="25.28515625" style="39" customWidth="1"/>
    <col min="6153" max="6153" width="41.28515625" style="39" customWidth="1"/>
    <col min="6154" max="6171" width="9.140625" style="39" hidden="1" customWidth="1"/>
    <col min="6172" max="6400" width="9.140625" style="39" hidden="1"/>
    <col min="6401" max="6401" width="53.42578125" style="39" customWidth="1"/>
    <col min="6402" max="6408" width="25.28515625" style="39" customWidth="1"/>
    <col min="6409" max="6409" width="41.28515625" style="39" customWidth="1"/>
    <col min="6410" max="6427" width="9.140625" style="39" hidden="1" customWidth="1"/>
    <col min="6428" max="6656" width="9.140625" style="39" hidden="1"/>
    <col min="6657" max="6657" width="53.42578125" style="39" customWidth="1"/>
    <col min="6658" max="6664" width="25.28515625" style="39" customWidth="1"/>
    <col min="6665" max="6665" width="41.28515625" style="39" customWidth="1"/>
    <col min="6666" max="6683" width="9.140625" style="39" hidden="1" customWidth="1"/>
    <col min="6684" max="6912" width="9.140625" style="39" hidden="1"/>
    <col min="6913" max="6913" width="53.42578125" style="39" customWidth="1"/>
    <col min="6914" max="6920" width="25.28515625" style="39" customWidth="1"/>
    <col min="6921" max="6921" width="41.28515625" style="39" customWidth="1"/>
    <col min="6922" max="6939" width="9.140625" style="39" hidden="1" customWidth="1"/>
    <col min="6940" max="7168" width="9.140625" style="39" hidden="1"/>
    <col min="7169" max="7169" width="53.42578125" style="39" customWidth="1"/>
    <col min="7170" max="7176" width="25.28515625" style="39" customWidth="1"/>
    <col min="7177" max="7177" width="41.28515625" style="39" customWidth="1"/>
    <col min="7178" max="7195" width="9.140625" style="39" hidden="1" customWidth="1"/>
    <col min="7196" max="7424" width="9.140625" style="39" hidden="1"/>
    <col min="7425" max="7425" width="53.42578125" style="39" customWidth="1"/>
    <col min="7426" max="7432" width="25.28515625" style="39" customWidth="1"/>
    <col min="7433" max="7433" width="41.28515625" style="39" customWidth="1"/>
    <col min="7434" max="7451" width="9.140625" style="39" hidden="1" customWidth="1"/>
    <col min="7452" max="7680" width="9.140625" style="39" hidden="1"/>
    <col min="7681" max="7681" width="53.42578125" style="39" customWidth="1"/>
    <col min="7682" max="7688" width="25.28515625" style="39" customWidth="1"/>
    <col min="7689" max="7689" width="41.28515625" style="39" customWidth="1"/>
    <col min="7690" max="7707" width="9.140625" style="39" hidden="1" customWidth="1"/>
    <col min="7708" max="7936" width="9.140625" style="39" hidden="1"/>
    <col min="7937" max="7937" width="53.42578125" style="39" customWidth="1"/>
    <col min="7938" max="7944" width="25.28515625" style="39" customWidth="1"/>
    <col min="7945" max="7945" width="41.28515625" style="39" customWidth="1"/>
    <col min="7946" max="7963" width="9.140625" style="39" hidden="1" customWidth="1"/>
    <col min="7964" max="8192" width="9.140625" style="39" hidden="1"/>
    <col min="8193" max="8193" width="53.42578125" style="39" customWidth="1"/>
    <col min="8194" max="8200" width="25.28515625" style="39" customWidth="1"/>
    <col min="8201" max="8201" width="41.28515625" style="39" customWidth="1"/>
    <col min="8202" max="8219" width="9.140625" style="39" hidden="1" customWidth="1"/>
    <col min="8220" max="8448" width="9.140625" style="39" hidden="1"/>
    <col min="8449" max="8449" width="53.42578125" style="39" customWidth="1"/>
    <col min="8450" max="8456" width="25.28515625" style="39" customWidth="1"/>
    <col min="8457" max="8457" width="41.28515625" style="39" customWidth="1"/>
    <col min="8458" max="8475" width="9.140625" style="39" hidden="1" customWidth="1"/>
    <col min="8476" max="8704" width="9.140625" style="39" hidden="1"/>
    <col min="8705" max="8705" width="53.42578125" style="39" customWidth="1"/>
    <col min="8706" max="8712" width="25.28515625" style="39" customWidth="1"/>
    <col min="8713" max="8713" width="41.28515625" style="39" customWidth="1"/>
    <col min="8714" max="8731" width="9.140625" style="39" hidden="1" customWidth="1"/>
    <col min="8732" max="8960" width="9.140625" style="39" hidden="1"/>
    <col min="8961" max="8961" width="53.42578125" style="39" customWidth="1"/>
    <col min="8962" max="8968" width="25.28515625" style="39" customWidth="1"/>
    <col min="8969" max="8969" width="41.28515625" style="39" customWidth="1"/>
    <col min="8970" max="8987" width="9.140625" style="39" hidden="1" customWidth="1"/>
    <col min="8988" max="9216" width="9.140625" style="39" hidden="1"/>
    <col min="9217" max="9217" width="53.42578125" style="39" customWidth="1"/>
    <col min="9218" max="9224" width="25.28515625" style="39" customWidth="1"/>
    <col min="9225" max="9225" width="41.28515625" style="39" customWidth="1"/>
    <col min="9226" max="9243" width="9.140625" style="39" hidden="1" customWidth="1"/>
    <col min="9244" max="9472" width="9.140625" style="39" hidden="1"/>
    <col min="9473" max="9473" width="53.42578125" style="39" customWidth="1"/>
    <col min="9474" max="9480" width="25.28515625" style="39" customWidth="1"/>
    <col min="9481" max="9481" width="41.28515625" style="39" customWidth="1"/>
    <col min="9482" max="9499" width="9.140625" style="39" hidden="1" customWidth="1"/>
    <col min="9500" max="9728" width="9.140625" style="39" hidden="1"/>
    <col min="9729" max="9729" width="53.42578125" style="39" customWidth="1"/>
    <col min="9730" max="9736" width="25.28515625" style="39" customWidth="1"/>
    <col min="9737" max="9737" width="41.28515625" style="39" customWidth="1"/>
    <col min="9738" max="9755" width="9.140625" style="39" hidden="1" customWidth="1"/>
    <col min="9756" max="9984" width="9.140625" style="39" hidden="1"/>
    <col min="9985" max="9985" width="53.42578125" style="39" customWidth="1"/>
    <col min="9986" max="9992" width="25.28515625" style="39" customWidth="1"/>
    <col min="9993" max="9993" width="41.28515625" style="39" customWidth="1"/>
    <col min="9994" max="10011" width="9.140625" style="39" hidden="1" customWidth="1"/>
    <col min="10012" max="10240" width="9.140625" style="39" hidden="1"/>
    <col min="10241" max="10241" width="53.42578125" style="39" customWidth="1"/>
    <col min="10242" max="10248" width="25.28515625" style="39" customWidth="1"/>
    <col min="10249" max="10249" width="41.28515625" style="39" customWidth="1"/>
    <col min="10250" max="10267" width="9.140625" style="39" hidden="1" customWidth="1"/>
    <col min="10268" max="10496" width="9.140625" style="39" hidden="1"/>
    <col min="10497" max="10497" width="53.42578125" style="39" customWidth="1"/>
    <col min="10498" max="10504" width="25.28515625" style="39" customWidth="1"/>
    <col min="10505" max="10505" width="41.28515625" style="39" customWidth="1"/>
    <col min="10506" max="10523" width="9.140625" style="39" hidden="1" customWidth="1"/>
    <col min="10524" max="10752" width="9.140625" style="39" hidden="1"/>
    <col min="10753" max="10753" width="53.42578125" style="39" customWidth="1"/>
    <col min="10754" max="10760" width="25.28515625" style="39" customWidth="1"/>
    <col min="10761" max="10761" width="41.28515625" style="39" customWidth="1"/>
    <col min="10762" max="10779" width="9.140625" style="39" hidden="1" customWidth="1"/>
    <col min="10780" max="11008" width="9.140625" style="39" hidden="1"/>
    <col min="11009" max="11009" width="53.42578125" style="39" customWidth="1"/>
    <col min="11010" max="11016" width="25.28515625" style="39" customWidth="1"/>
    <col min="11017" max="11017" width="41.28515625" style="39" customWidth="1"/>
    <col min="11018" max="11035" width="9.140625" style="39" hidden="1" customWidth="1"/>
    <col min="11036" max="11264" width="9.140625" style="39" hidden="1"/>
    <col min="11265" max="11265" width="53.42578125" style="39" customWidth="1"/>
    <col min="11266" max="11272" width="25.28515625" style="39" customWidth="1"/>
    <col min="11273" max="11273" width="41.28515625" style="39" customWidth="1"/>
    <col min="11274" max="11291" width="9.140625" style="39" hidden="1" customWidth="1"/>
    <col min="11292" max="11520" width="9.140625" style="39" hidden="1"/>
    <col min="11521" max="11521" width="53.42578125" style="39" customWidth="1"/>
    <col min="11522" max="11528" width="25.28515625" style="39" customWidth="1"/>
    <col min="11529" max="11529" width="41.28515625" style="39" customWidth="1"/>
    <col min="11530" max="11547" width="9.140625" style="39" hidden="1" customWidth="1"/>
    <col min="11548" max="11776" width="9.140625" style="39" hidden="1"/>
    <col min="11777" max="11777" width="53.42578125" style="39" customWidth="1"/>
    <col min="11778" max="11784" width="25.28515625" style="39" customWidth="1"/>
    <col min="11785" max="11785" width="41.28515625" style="39" customWidth="1"/>
    <col min="11786" max="11803" width="9.140625" style="39" hidden="1" customWidth="1"/>
    <col min="11804" max="12032" width="9.140625" style="39" hidden="1"/>
    <col min="12033" max="12033" width="53.42578125" style="39" customWidth="1"/>
    <col min="12034" max="12040" width="25.28515625" style="39" customWidth="1"/>
    <col min="12041" max="12041" width="41.28515625" style="39" customWidth="1"/>
    <col min="12042" max="12059" width="9.140625" style="39" hidden="1" customWidth="1"/>
    <col min="12060" max="12288" width="9.140625" style="39" hidden="1"/>
    <col min="12289" max="12289" width="53.42578125" style="39" customWidth="1"/>
    <col min="12290" max="12296" width="25.28515625" style="39" customWidth="1"/>
    <col min="12297" max="12297" width="41.28515625" style="39" customWidth="1"/>
    <col min="12298" max="12315" width="9.140625" style="39" hidden="1" customWidth="1"/>
    <col min="12316" max="12544" width="9.140625" style="39" hidden="1"/>
    <col min="12545" max="12545" width="53.42578125" style="39" customWidth="1"/>
    <col min="12546" max="12552" width="25.28515625" style="39" customWidth="1"/>
    <col min="12553" max="12553" width="41.28515625" style="39" customWidth="1"/>
    <col min="12554" max="12571" width="9.140625" style="39" hidden="1" customWidth="1"/>
    <col min="12572" max="12800" width="9.140625" style="39" hidden="1"/>
    <col min="12801" max="12801" width="53.42578125" style="39" customWidth="1"/>
    <col min="12802" max="12808" width="25.28515625" style="39" customWidth="1"/>
    <col min="12809" max="12809" width="41.28515625" style="39" customWidth="1"/>
    <col min="12810" max="12827" width="9.140625" style="39" hidden="1" customWidth="1"/>
    <col min="12828" max="13056" width="9.140625" style="39" hidden="1"/>
    <col min="13057" max="13057" width="53.42578125" style="39" customWidth="1"/>
    <col min="13058" max="13064" width="25.28515625" style="39" customWidth="1"/>
    <col min="13065" max="13065" width="41.28515625" style="39" customWidth="1"/>
    <col min="13066" max="13083" width="9.140625" style="39" hidden="1" customWidth="1"/>
    <col min="13084" max="13312" width="9.140625" style="39" hidden="1"/>
    <col min="13313" max="13313" width="53.42578125" style="39" customWidth="1"/>
    <col min="13314" max="13320" width="25.28515625" style="39" customWidth="1"/>
    <col min="13321" max="13321" width="41.28515625" style="39" customWidth="1"/>
    <col min="13322" max="13339" width="9.140625" style="39" hidden="1" customWidth="1"/>
    <col min="13340" max="13568" width="9.140625" style="39" hidden="1"/>
    <col min="13569" max="13569" width="53.42578125" style="39" customWidth="1"/>
    <col min="13570" max="13576" width="25.28515625" style="39" customWidth="1"/>
    <col min="13577" max="13577" width="41.28515625" style="39" customWidth="1"/>
    <col min="13578" max="13595" width="9.140625" style="39" hidden="1" customWidth="1"/>
    <col min="13596" max="13824" width="9.140625" style="39" hidden="1"/>
    <col min="13825" max="13825" width="53.42578125" style="39" customWidth="1"/>
    <col min="13826" max="13832" width="25.28515625" style="39" customWidth="1"/>
    <col min="13833" max="13833" width="41.28515625" style="39" customWidth="1"/>
    <col min="13834" max="13851" width="9.140625" style="39" hidden="1" customWidth="1"/>
    <col min="13852" max="14080" width="9.140625" style="39" hidden="1"/>
    <col min="14081" max="14081" width="53.42578125" style="39" customWidth="1"/>
    <col min="14082" max="14088" width="25.28515625" style="39" customWidth="1"/>
    <col min="14089" max="14089" width="41.28515625" style="39" customWidth="1"/>
    <col min="14090" max="14107" width="9.140625" style="39" hidden="1" customWidth="1"/>
    <col min="14108" max="14336" width="9.140625" style="39" hidden="1"/>
    <col min="14337" max="14337" width="53.42578125" style="39" customWidth="1"/>
    <col min="14338" max="14344" width="25.28515625" style="39" customWidth="1"/>
    <col min="14345" max="14345" width="41.28515625" style="39" customWidth="1"/>
    <col min="14346" max="14363" width="9.140625" style="39" hidden="1" customWidth="1"/>
    <col min="14364" max="14592" width="9.140625" style="39" hidden="1"/>
    <col min="14593" max="14593" width="53.42578125" style="39" customWidth="1"/>
    <col min="14594" max="14600" width="25.28515625" style="39" customWidth="1"/>
    <col min="14601" max="14601" width="41.28515625" style="39" customWidth="1"/>
    <col min="14602" max="14619" width="9.140625" style="39" hidden="1" customWidth="1"/>
    <col min="14620" max="14848" width="9.140625" style="39" hidden="1"/>
    <col min="14849" max="14849" width="53.42578125" style="39" customWidth="1"/>
    <col min="14850" max="14856" width="25.28515625" style="39" customWidth="1"/>
    <col min="14857" max="14857" width="41.28515625" style="39" customWidth="1"/>
    <col min="14858" max="14875" width="9.140625" style="39" hidden="1" customWidth="1"/>
    <col min="14876" max="15104" width="9.140625" style="39" hidden="1"/>
    <col min="15105" max="15105" width="53.42578125" style="39" customWidth="1"/>
    <col min="15106" max="15112" width="25.28515625" style="39" customWidth="1"/>
    <col min="15113" max="15113" width="41.28515625" style="39" customWidth="1"/>
    <col min="15114" max="15131" width="9.140625" style="39" hidden="1" customWidth="1"/>
    <col min="15132" max="15360" width="9.140625" style="39" hidden="1"/>
    <col min="15361" max="15361" width="53.42578125" style="39" customWidth="1"/>
    <col min="15362" max="15368" width="25.28515625" style="39" customWidth="1"/>
    <col min="15369" max="15369" width="41.28515625" style="39" customWidth="1"/>
    <col min="15370" max="15387" width="9.140625" style="39" hidden="1" customWidth="1"/>
    <col min="15388" max="15616" width="9.140625" style="39" hidden="1"/>
    <col min="15617" max="15617" width="53.42578125" style="39" customWidth="1"/>
    <col min="15618" max="15624" width="25.28515625" style="39" customWidth="1"/>
    <col min="15625" max="15625" width="41.28515625" style="39" customWidth="1"/>
    <col min="15626" max="15643" width="9.140625" style="39" hidden="1" customWidth="1"/>
    <col min="15644" max="15872" width="9.140625" style="39" hidden="1"/>
    <col min="15873" max="15873" width="53.42578125" style="39" customWidth="1"/>
    <col min="15874" max="15880" width="25.28515625" style="39" customWidth="1"/>
    <col min="15881" max="15881" width="41.28515625" style="39" customWidth="1"/>
    <col min="15882" max="15899" width="9.140625" style="39" hidden="1" customWidth="1"/>
    <col min="15900" max="16128" width="9.140625" style="39" hidden="1"/>
    <col min="16129" max="16129" width="53.42578125" style="39" customWidth="1"/>
    <col min="16130" max="16136" width="25.28515625" style="39" customWidth="1"/>
    <col min="16137" max="16137" width="41.28515625" style="39" customWidth="1"/>
    <col min="16138" max="16155" width="9.140625" style="39" hidden="1" customWidth="1"/>
    <col min="16156" max="16384" width="9.140625" style="39" hidden="1"/>
  </cols>
  <sheetData>
    <row r="1" spans="1:19" s="23" customFormat="1" ht="30.95" customHeight="1">
      <c r="A1" s="22" t="s">
        <v>0</v>
      </c>
    </row>
    <row r="2" spans="1:19" s="25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5" customFormat="1" ht="2.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24"/>
    </row>
    <row r="4" spans="1:19" s="25" customFormat="1" ht="6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24"/>
    </row>
    <row r="5" spans="1:19" s="25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24"/>
    </row>
    <row r="6" spans="1:19" s="25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24"/>
    </row>
    <row r="7" spans="1:19" s="25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24"/>
    </row>
    <row r="8" spans="1:19" s="25" customFormat="1" ht="5.099999999999999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24"/>
    </row>
    <row r="9" spans="1:19" s="25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24"/>
    </row>
    <row r="10" spans="1:19" s="25" customForma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6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24"/>
    </row>
    <row r="12" spans="1:19" s="25" customForma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4"/>
    </row>
    <row r="13" spans="1:19" s="25" customForma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4"/>
    </row>
    <row r="14" spans="1:19" s="25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9" s="25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/>
    </row>
    <row r="16" spans="1:19" s="25" customFormat="1" ht="5.099999999999999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4"/>
    </row>
    <row r="17" spans="1:19" s="25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>
      <c r="A18" s="26" t="s">
        <v>3</v>
      </c>
      <c r="B18" s="62">
        <v>44098</v>
      </c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>
      <c r="A19" s="26" t="s">
        <v>4</v>
      </c>
      <c r="B19" s="59" t="s">
        <v>109</v>
      </c>
      <c r="C19" s="5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>
      <c r="A20" s="26" t="s">
        <v>6</v>
      </c>
      <c r="B20" s="59" t="s">
        <v>102</v>
      </c>
      <c r="C20" s="5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>
      <c r="A21" s="26" t="s">
        <v>8</v>
      </c>
      <c r="B21" s="59" t="s">
        <v>107</v>
      </c>
      <c r="C21" s="5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>
      <c r="A22" s="26" t="s">
        <v>10</v>
      </c>
      <c r="B22" s="54">
        <v>3430031831</v>
      </c>
      <c r="C22" s="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>
      <c r="A23" s="26" t="s">
        <v>11</v>
      </c>
      <c r="B23" s="55" t="s">
        <v>111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3" customFormat="1">
      <c r="A24" s="27"/>
      <c r="B24" s="24"/>
      <c r="C24" s="24"/>
      <c r="D24" s="24"/>
      <c r="E24" s="24"/>
      <c r="F24" s="56"/>
      <c r="G24" s="56"/>
      <c r="H24" s="56"/>
      <c r="I24" s="24"/>
      <c r="J24" s="24"/>
      <c r="K24" s="24"/>
    </row>
    <row r="25" spans="1:19" s="25" customFormat="1" ht="68.099999999999994" customHeight="1">
      <c r="A25" s="28" t="s">
        <v>13</v>
      </c>
      <c r="B25" s="28" t="s">
        <v>14</v>
      </c>
      <c r="C25" s="28" t="s">
        <v>15</v>
      </c>
      <c r="D25" s="28" t="s">
        <v>16</v>
      </c>
      <c r="E25" s="28" t="s">
        <v>17</v>
      </c>
      <c r="F25" s="29" t="s">
        <v>18</v>
      </c>
      <c r="G25" s="29" t="s">
        <v>19</v>
      </c>
      <c r="H25" s="29" t="s">
        <v>20</v>
      </c>
      <c r="I25" s="24"/>
      <c r="J25" s="24"/>
      <c r="K25" s="24"/>
    </row>
    <row r="26" spans="1:19" s="25" customFormat="1" ht="39.75" customHeight="1">
      <c r="A26" s="30" t="s">
        <v>21</v>
      </c>
      <c r="B26" s="31" t="s">
        <v>22</v>
      </c>
      <c r="C26" s="32" t="s">
        <v>23</v>
      </c>
      <c r="D26" s="33" t="s">
        <v>23</v>
      </c>
      <c r="E26" s="33" t="s">
        <v>23</v>
      </c>
      <c r="F26" s="31" t="s">
        <v>23</v>
      </c>
      <c r="G26" s="31" t="s">
        <v>23</v>
      </c>
      <c r="H26" s="31" t="s">
        <v>23</v>
      </c>
      <c r="I26" s="34" t="s">
        <v>24</v>
      </c>
      <c r="J26" s="35" t="s">
        <v>25</v>
      </c>
      <c r="K26" s="24" t="s">
        <v>41</v>
      </c>
    </row>
    <row r="27" spans="1:19" s="25" customFormat="1" ht="39.75" customHeight="1">
      <c r="A27" s="30" t="s">
        <v>26</v>
      </c>
      <c r="B27" s="31" t="s">
        <v>22</v>
      </c>
      <c r="C27" s="32" t="s">
        <v>23</v>
      </c>
      <c r="D27" s="33" t="s">
        <v>23</v>
      </c>
      <c r="E27" s="33" t="s">
        <v>23</v>
      </c>
      <c r="F27" s="31" t="s">
        <v>23</v>
      </c>
      <c r="G27" s="31" t="s">
        <v>23</v>
      </c>
      <c r="H27" s="31" t="s">
        <v>23</v>
      </c>
      <c r="I27" s="34" t="s">
        <v>24</v>
      </c>
      <c r="J27" s="35" t="s">
        <v>25</v>
      </c>
      <c r="K27" s="24" t="s">
        <v>42</v>
      </c>
    </row>
    <row r="28" spans="1:19" s="25" customFormat="1" ht="39.75" customHeight="1">
      <c r="A28" s="36" t="s">
        <v>27</v>
      </c>
      <c r="B28" s="31" t="s">
        <v>22</v>
      </c>
      <c r="C28" s="32" t="s">
        <v>23</v>
      </c>
      <c r="D28" s="33" t="s">
        <v>23</v>
      </c>
      <c r="E28" s="33" t="s">
        <v>23</v>
      </c>
      <c r="F28" s="31" t="s">
        <v>23</v>
      </c>
      <c r="G28" s="31" t="s">
        <v>23</v>
      </c>
      <c r="H28" s="31" t="s">
        <v>23</v>
      </c>
      <c r="I28" s="34" t="s">
        <v>24</v>
      </c>
      <c r="J28" s="35" t="s">
        <v>25</v>
      </c>
      <c r="K28" s="24" t="s">
        <v>43</v>
      </c>
    </row>
    <row r="29" spans="1:19" s="25" customFormat="1" ht="39.75" customHeight="1">
      <c r="A29" s="36" t="s">
        <v>28</v>
      </c>
      <c r="B29" s="31">
        <v>244.89795918367346</v>
      </c>
      <c r="C29" s="32">
        <v>14.16</v>
      </c>
      <c r="D29" s="33">
        <v>0.66124401913875586</v>
      </c>
      <c r="E29" s="33">
        <v>0.19674641148325356</v>
      </c>
      <c r="F29" s="31">
        <v>232.85226052143344</v>
      </c>
      <c r="G29" s="31">
        <v>220.80656185919344</v>
      </c>
      <c r="H29" s="31">
        <v>196.71516453471341</v>
      </c>
      <c r="I29" s="34" t="s">
        <v>24</v>
      </c>
      <c r="J29" s="35" t="s">
        <v>25</v>
      </c>
      <c r="K29" s="24" t="s">
        <v>25</v>
      </c>
    </row>
    <row r="30" spans="1:19" s="25" customFormat="1" ht="39.75" customHeight="1">
      <c r="A30" s="16" t="s">
        <v>29</v>
      </c>
      <c r="B30" s="31" t="s">
        <v>22</v>
      </c>
      <c r="C30" s="32" t="s">
        <v>23</v>
      </c>
      <c r="D30" s="33" t="s">
        <v>23</v>
      </c>
      <c r="E30" s="33" t="s">
        <v>23</v>
      </c>
      <c r="F30" s="31" t="s">
        <v>23</v>
      </c>
      <c r="G30" s="31" t="s">
        <v>23</v>
      </c>
      <c r="H30" s="31" t="s">
        <v>23</v>
      </c>
      <c r="I30" s="34" t="s">
        <v>24</v>
      </c>
      <c r="J30" s="35" t="s">
        <v>25</v>
      </c>
      <c r="K30" s="24" t="s">
        <v>44</v>
      </c>
    </row>
    <row r="31" spans="1:19" s="25" customFormat="1" ht="39.75" customHeight="1">
      <c r="A31" s="30" t="s">
        <v>30</v>
      </c>
      <c r="B31" s="31" t="s">
        <v>22</v>
      </c>
      <c r="C31" s="32" t="s">
        <v>23</v>
      </c>
      <c r="D31" s="32" t="s">
        <v>23</v>
      </c>
      <c r="E31" s="33" t="s">
        <v>23</v>
      </c>
      <c r="F31" s="31" t="s">
        <v>23</v>
      </c>
      <c r="G31" s="31" t="s">
        <v>23</v>
      </c>
      <c r="H31" s="31" t="s">
        <v>23</v>
      </c>
      <c r="I31" s="34" t="s">
        <v>24</v>
      </c>
      <c r="J31" s="35" t="s">
        <v>25</v>
      </c>
      <c r="K31" s="24" t="s">
        <v>45</v>
      </c>
    </row>
    <row r="32" spans="1:19" s="25" customFormat="1" ht="39.75" customHeight="1">
      <c r="A32" s="30" t="s">
        <v>31</v>
      </c>
      <c r="B32" s="31" t="s">
        <v>22</v>
      </c>
      <c r="C32" s="32" t="s">
        <v>23</v>
      </c>
      <c r="D32" s="33" t="s">
        <v>23</v>
      </c>
      <c r="E32" s="33" t="s">
        <v>23</v>
      </c>
      <c r="F32" s="31" t="s">
        <v>23</v>
      </c>
      <c r="G32" s="31" t="s">
        <v>23</v>
      </c>
      <c r="H32" s="31" t="s">
        <v>23</v>
      </c>
      <c r="I32" s="34" t="s">
        <v>24</v>
      </c>
      <c r="J32" s="35" t="s">
        <v>25</v>
      </c>
      <c r="K32" s="24"/>
    </row>
    <row r="33" spans="1:11" s="25" customFormat="1" ht="39.75" customHeight="1">
      <c r="A33" s="30" t="s">
        <v>32</v>
      </c>
      <c r="B33" s="37" t="s">
        <v>22</v>
      </c>
      <c r="C33" s="32" t="s">
        <v>23</v>
      </c>
      <c r="D33" s="33" t="s">
        <v>23</v>
      </c>
      <c r="E33" s="33" t="s">
        <v>23</v>
      </c>
      <c r="F33" s="37" t="s">
        <v>23</v>
      </c>
      <c r="G33" s="37" t="s">
        <v>23</v>
      </c>
      <c r="H33" s="37" t="s">
        <v>23</v>
      </c>
      <c r="I33" s="34" t="s">
        <v>24</v>
      </c>
      <c r="J33" s="35" t="s">
        <v>25</v>
      </c>
      <c r="K33" s="24"/>
    </row>
    <row r="34" spans="1:11" s="25" customFormat="1">
      <c r="A34" s="24"/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26.1" customHeight="1">
      <c r="A35" s="22" t="s">
        <v>34</v>
      </c>
      <c r="B35" s="38"/>
      <c r="C35" s="38"/>
      <c r="D35" s="38"/>
      <c r="E35" s="38"/>
      <c r="F35" s="38"/>
      <c r="G35" s="38"/>
      <c r="H35" s="38"/>
      <c r="I35" s="38"/>
    </row>
    <row r="36" spans="1:11" s="25" customFormat="1">
      <c r="A36" s="57" t="s">
        <v>86</v>
      </c>
      <c r="B36" s="57"/>
      <c r="C36" s="57"/>
      <c r="D36" s="57"/>
      <c r="E36" s="57"/>
      <c r="F36" s="57"/>
      <c r="G36" s="57"/>
      <c r="H36" s="57"/>
      <c r="I36" s="24"/>
      <c r="J36" s="24"/>
      <c r="K36" s="24"/>
    </row>
    <row r="37" spans="1:11" s="25" customFormat="1">
      <c r="A37" s="57"/>
      <c r="B37" s="57"/>
      <c r="C37" s="57"/>
      <c r="D37" s="57"/>
      <c r="E37" s="57"/>
      <c r="F37" s="57"/>
      <c r="G37" s="57"/>
      <c r="H37" s="57"/>
      <c r="I37" s="24"/>
      <c r="J37" s="24"/>
      <c r="K37" s="24"/>
    </row>
    <row r="38" spans="1:11" s="25" customFormat="1">
      <c r="A38" s="57"/>
      <c r="B38" s="57"/>
      <c r="C38" s="57"/>
      <c r="D38" s="57"/>
      <c r="E38" s="57"/>
      <c r="F38" s="57"/>
      <c r="G38" s="57"/>
      <c r="H38" s="57"/>
      <c r="I38" s="24"/>
      <c r="J38" s="24"/>
      <c r="K38" s="24"/>
    </row>
    <row r="39" spans="1:11" s="25" customFormat="1">
      <c r="A39" s="57"/>
      <c r="B39" s="57"/>
      <c r="C39" s="57"/>
      <c r="D39" s="57"/>
      <c r="E39" s="57"/>
      <c r="F39" s="57"/>
      <c r="G39" s="57"/>
      <c r="H39" s="57"/>
      <c r="I39" s="24"/>
      <c r="J39" s="24"/>
      <c r="K39" s="24"/>
    </row>
    <row r="40" spans="1:11" s="25" customFormat="1">
      <c r="A40" s="57"/>
      <c r="B40" s="57"/>
      <c r="C40" s="57"/>
      <c r="D40" s="57"/>
      <c r="E40" s="57"/>
      <c r="F40" s="57"/>
      <c r="G40" s="57"/>
      <c r="H40" s="57"/>
      <c r="I40" s="24"/>
      <c r="J40" s="24"/>
      <c r="K40" s="24"/>
    </row>
    <row r="41" spans="1:11" s="25" customFormat="1">
      <c r="A41" s="57"/>
      <c r="B41" s="57"/>
      <c r="C41" s="57"/>
      <c r="D41" s="57"/>
      <c r="E41" s="57"/>
      <c r="F41" s="57"/>
      <c r="G41" s="57"/>
      <c r="H41" s="57"/>
      <c r="I41" s="24"/>
      <c r="J41" s="24"/>
      <c r="K41" s="24"/>
    </row>
    <row r="42" spans="1:11" s="25" customFormat="1">
      <c r="A42" s="57"/>
      <c r="B42" s="57"/>
      <c r="C42" s="57"/>
      <c r="D42" s="57"/>
      <c r="E42" s="57"/>
      <c r="F42" s="57"/>
      <c r="G42" s="57"/>
      <c r="H42" s="57"/>
      <c r="I42" s="24"/>
      <c r="J42" s="24"/>
      <c r="K42" s="24"/>
    </row>
    <row r="43" spans="1:11" s="25" customFormat="1" ht="26.45" customHeight="1">
      <c r="A43" s="57"/>
      <c r="B43" s="57"/>
      <c r="C43" s="57"/>
      <c r="D43" s="57"/>
      <c r="E43" s="57"/>
      <c r="F43" s="57"/>
      <c r="G43" s="57"/>
      <c r="H43" s="57"/>
      <c r="I43" s="24"/>
      <c r="J43" s="24"/>
      <c r="K43" s="24"/>
    </row>
    <row r="44" spans="1:11" s="25" customFormat="1" ht="125.1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3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30" priority="6" operator="containsText" text="Готово">
      <formula>NOT(ISERROR(SEARCH("Готово",I26)))</formula>
    </cfRule>
  </conditionalFormatting>
  <conditionalFormatting sqref="I32">
    <cfRule type="containsText" dxfId="12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28" priority="4" operator="containsText" text="Готово">
      <formula>NOT(ISERROR(SEARCH("Готово",I32)))</formula>
    </cfRule>
  </conditionalFormatting>
  <conditionalFormatting sqref="I33">
    <cfRule type="containsText" dxfId="12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2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39" customWidth="1"/>
    <col min="2" max="8" width="25.28515625" style="39" customWidth="1"/>
    <col min="9" max="9" width="41.28515625" style="39" customWidth="1"/>
    <col min="10" max="10" width="21" style="39" hidden="1" customWidth="1"/>
    <col min="11" max="11" width="9.140625" style="39" hidden="1" customWidth="1"/>
    <col min="12" max="27" width="0" style="39" hidden="1" customWidth="1"/>
    <col min="28" max="256" width="9.140625" style="39" hidden="1"/>
    <col min="257" max="257" width="53.42578125" style="39" customWidth="1"/>
    <col min="258" max="264" width="25.28515625" style="39" customWidth="1"/>
    <col min="265" max="265" width="41.28515625" style="39" customWidth="1"/>
    <col min="266" max="283" width="9.140625" style="39" hidden="1" customWidth="1"/>
    <col min="284" max="512" width="9.140625" style="39" hidden="1"/>
    <col min="513" max="513" width="53.42578125" style="39" customWidth="1"/>
    <col min="514" max="520" width="25.28515625" style="39" customWidth="1"/>
    <col min="521" max="521" width="41.28515625" style="39" customWidth="1"/>
    <col min="522" max="539" width="9.140625" style="39" hidden="1" customWidth="1"/>
    <col min="540" max="768" width="9.140625" style="39" hidden="1"/>
    <col min="769" max="769" width="53.42578125" style="39" customWidth="1"/>
    <col min="770" max="776" width="25.28515625" style="39" customWidth="1"/>
    <col min="777" max="777" width="41.28515625" style="39" customWidth="1"/>
    <col min="778" max="795" width="9.140625" style="39" hidden="1" customWidth="1"/>
    <col min="796" max="1024" width="9.140625" style="39" hidden="1"/>
    <col min="1025" max="1025" width="53.42578125" style="39" customWidth="1"/>
    <col min="1026" max="1032" width="25.28515625" style="39" customWidth="1"/>
    <col min="1033" max="1033" width="41.28515625" style="39" customWidth="1"/>
    <col min="1034" max="1051" width="9.140625" style="39" hidden="1" customWidth="1"/>
    <col min="1052" max="1280" width="9.140625" style="39" hidden="1"/>
    <col min="1281" max="1281" width="53.42578125" style="39" customWidth="1"/>
    <col min="1282" max="1288" width="25.28515625" style="39" customWidth="1"/>
    <col min="1289" max="1289" width="41.28515625" style="39" customWidth="1"/>
    <col min="1290" max="1307" width="9.140625" style="39" hidden="1" customWidth="1"/>
    <col min="1308" max="1536" width="9.140625" style="39" hidden="1"/>
    <col min="1537" max="1537" width="53.42578125" style="39" customWidth="1"/>
    <col min="1538" max="1544" width="25.28515625" style="39" customWidth="1"/>
    <col min="1545" max="1545" width="41.28515625" style="39" customWidth="1"/>
    <col min="1546" max="1563" width="9.140625" style="39" hidden="1" customWidth="1"/>
    <col min="1564" max="1792" width="9.140625" style="39" hidden="1"/>
    <col min="1793" max="1793" width="53.42578125" style="39" customWidth="1"/>
    <col min="1794" max="1800" width="25.28515625" style="39" customWidth="1"/>
    <col min="1801" max="1801" width="41.28515625" style="39" customWidth="1"/>
    <col min="1802" max="1819" width="9.140625" style="39" hidden="1" customWidth="1"/>
    <col min="1820" max="2048" width="9.140625" style="39" hidden="1"/>
    <col min="2049" max="2049" width="53.42578125" style="39" customWidth="1"/>
    <col min="2050" max="2056" width="25.28515625" style="39" customWidth="1"/>
    <col min="2057" max="2057" width="41.28515625" style="39" customWidth="1"/>
    <col min="2058" max="2075" width="9.140625" style="39" hidden="1" customWidth="1"/>
    <col min="2076" max="2304" width="9.140625" style="39" hidden="1"/>
    <col min="2305" max="2305" width="53.42578125" style="39" customWidth="1"/>
    <col min="2306" max="2312" width="25.28515625" style="39" customWidth="1"/>
    <col min="2313" max="2313" width="41.28515625" style="39" customWidth="1"/>
    <col min="2314" max="2331" width="9.140625" style="39" hidden="1" customWidth="1"/>
    <col min="2332" max="2560" width="9.140625" style="39" hidden="1"/>
    <col min="2561" max="2561" width="53.42578125" style="39" customWidth="1"/>
    <col min="2562" max="2568" width="25.28515625" style="39" customWidth="1"/>
    <col min="2569" max="2569" width="41.28515625" style="39" customWidth="1"/>
    <col min="2570" max="2587" width="9.140625" style="39" hidden="1" customWidth="1"/>
    <col min="2588" max="2816" width="9.140625" style="39" hidden="1"/>
    <col min="2817" max="2817" width="53.42578125" style="39" customWidth="1"/>
    <col min="2818" max="2824" width="25.28515625" style="39" customWidth="1"/>
    <col min="2825" max="2825" width="41.28515625" style="39" customWidth="1"/>
    <col min="2826" max="2843" width="9.140625" style="39" hidden="1" customWidth="1"/>
    <col min="2844" max="3072" width="9.140625" style="39" hidden="1"/>
    <col min="3073" max="3073" width="53.42578125" style="39" customWidth="1"/>
    <col min="3074" max="3080" width="25.28515625" style="39" customWidth="1"/>
    <col min="3081" max="3081" width="41.28515625" style="39" customWidth="1"/>
    <col min="3082" max="3099" width="9.140625" style="39" hidden="1" customWidth="1"/>
    <col min="3100" max="3328" width="9.140625" style="39" hidden="1"/>
    <col min="3329" max="3329" width="53.42578125" style="39" customWidth="1"/>
    <col min="3330" max="3336" width="25.28515625" style="39" customWidth="1"/>
    <col min="3337" max="3337" width="41.28515625" style="39" customWidth="1"/>
    <col min="3338" max="3355" width="9.140625" style="39" hidden="1" customWidth="1"/>
    <col min="3356" max="3584" width="9.140625" style="39" hidden="1"/>
    <col min="3585" max="3585" width="53.42578125" style="39" customWidth="1"/>
    <col min="3586" max="3592" width="25.28515625" style="39" customWidth="1"/>
    <col min="3593" max="3593" width="41.28515625" style="39" customWidth="1"/>
    <col min="3594" max="3611" width="9.140625" style="39" hidden="1" customWidth="1"/>
    <col min="3612" max="3840" width="9.140625" style="39" hidden="1"/>
    <col min="3841" max="3841" width="53.42578125" style="39" customWidth="1"/>
    <col min="3842" max="3848" width="25.28515625" style="39" customWidth="1"/>
    <col min="3849" max="3849" width="41.28515625" style="39" customWidth="1"/>
    <col min="3850" max="3867" width="9.140625" style="39" hidden="1" customWidth="1"/>
    <col min="3868" max="4096" width="9.140625" style="39" hidden="1"/>
    <col min="4097" max="4097" width="53.42578125" style="39" customWidth="1"/>
    <col min="4098" max="4104" width="25.28515625" style="39" customWidth="1"/>
    <col min="4105" max="4105" width="41.28515625" style="39" customWidth="1"/>
    <col min="4106" max="4123" width="9.140625" style="39" hidden="1" customWidth="1"/>
    <col min="4124" max="4352" width="9.140625" style="39" hidden="1"/>
    <col min="4353" max="4353" width="53.42578125" style="39" customWidth="1"/>
    <col min="4354" max="4360" width="25.28515625" style="39" customWidth="1"/>
    <col min="4361" max="4361" width="41.28515625" style="39" customWidth="1"/>
    <col min="4362" max="4379" width="9.140625" style="39" hidden="1" customWidth="1"/>
    <col min="4380" max="4608" width="9.140625" style="39" hidden="1"/>
    <col min="4609" max="4609" width="53.42578125" style="39" customWidth="1"/>
    <col min="4610" max="4616" width="25.28515625" style="39" customWidth="1"/>
    <col min="4617" max="4617" width="41.28515625" style="39" customWidth="1"/>
    <col min="4618" max="4635" width="9.140625" style="39" hidden="1" customWidth="1"/>
    <col min="4636" max="4864" width="9.140625" style="39" hidden="1"/>
    <col min="4865" max="4865" width="53.42578125" style="39" customWidth="1"/>
    <col min="4866" max="4872" width="25.28515625" style="39" customWidth="1"/>
    <col min="4873" max="4873" width="41.28515625" style="39" customWidth="1"/>
    <col min="4874" max="4891" width="9.140625" style="39" hidden="1" customWidth="1"/>
    <col min="4892" max="5120" width="9.140625" style="39" hidden="1"/>
    <col min="5121" max="5121" width="53.42578125" style="39" customWidth="1"/>
    <col min="5122" max="5128" width="25.28515625" style="39" customWidth="1"/>
    <col min="5129" max="5129" width="41.28515625" style="39" customWidth="1"/>
    <col min="5130" max="5147" width="9.140625" style="39" hidden="1" customWidth="1"/>
    <col min="5148" max="5376" width="9.140625" style="39" hidden="1"/>
    <col min="5377" max="5377" width="53.42578125" style="39" customWidth="1"/>
    <col min="5378" max="5384" width="25.28515625" style="39" customWidth="1"/>
    <col min="5385" max="5385" width="41.28515625" style="39" customWidth="1"/>
    <col min="5386" max="5403" width="9.140625" style="39" hidden="1" customWidth="1"/>
    <col min="5404" max="5632" width="9.140625" style="39" hidden="1"/>
    <col min="5633" max="5633" width="53.42578125" style="39" customWidth="1"/>
    <col min="5634" max="5640" width="25.28515625" style="39" customWidth="1"/>
    <col min="5641" max="5641" width="41.28515625" style="39" customWidth="1"/>
    <col min="5642" max="5659" width="9.140625" style="39" hidden="1" customWidth="1"/>
    <col min="5660" max="5888" width="9.140625" style="39" hidden="1"/>
    <col min="5889" max="5889" width="53.42578125" style="39" customWidth="1"/>
    <col min="5890" max="5896" width="25.28515625" style="39" customWidth="1"/>
    <col min="5897" max="5897" width="41.28515625" style="39" customWidth="1"/>
    <col min="5898" max="5915" width="9.140625" style="39" hidden="1" customWidth="1"/>
    <col min="5916" max="6144" width="9.140625" style="39" hidden="1"/>
    <col min="6145" max="6145" width="53.42578125" style="39" customWidth="1"/>
    <col min="6146" max="6152" width="25.28515625" style="39" customWidth="1"/>
    <col min="6153" max="6153" width="41.28515625" style="39" customWidth="1"/>
    <col min="6154" max="6171" width="9.140625" style="39" hidden="1" customWidth="1"/>
    <col min="6172" max="6400" width="9.140625" style="39" hidden="1"/>
    <col min="6401" max="6401" width="53.42578125" style="39" customWidth="1"/>
    <col min="6402" max="6408" width="25.28515625" style="39" customWidth="1"/>
    <col min="6409" max="6409" width="41.28515625" style="39" customWidth="1"/>
    <col min="6410" max="6427" width="9.140625" style="39" hidden="1" customWidth="1"/>
    <col min="6428" max="6656" width="9.140625" style="39" hidden="1"/>
    <col min="6657" max="6657" width="53.42578125" style="39" customWidth="1"/>
    <col min="6658" max="6664" width="25.28515625" style="39" customWidth="1"/>
    <col min="6665" max="6665" width="41.28515625" style="39" customWidth="1"/>
    <col min="6666" max="6683" width="9.140625" style="39" hidden="1" customWidth="1"/>
    <col min="6684" max="6912" width="9.140625" style="39" hidden="1"/>
    <col min="6913" max="6913" width="53.42578125" style="39" customWidth="1"/>
    <col min="6914" max="6920" width="25.28515625" style="39" customWidth="1"/>
    <col min="6921" max="6921" width="41.28515625" style="39" customWidth="1"/>
    <col min="6922" max="6939" width="9.140625" style="39" hidden="1" customWidth="1"/>
    <col min="6940" max="7168" width="9.140625" style="39" hidden="1"/>
    <col min="7169" max="7169" width="53.42578125" style="39" customWidth="1"/>
    <col min="7170" max="7176" width="25.28515625" style="39" customWidth="1"/>
    <col min="7177" max="7177" width="41.28515625" style="39" customWidth="1"/>
    <col min="7178" max="7195" width="9.140625" style="39" hidden="1" customWidth="1"/>
    <col min="7196" max="7424" width="9.140625" style="39" hidden="1"/>
    <col min="7425" max="7425" width="53.42578125" style="39" customWidth="1"/>
    <col min="7426" max="7432" width="25.28515625" style="39" customWidth="1"/>
    <col min="7433" max="7433" width="41.28515625" style="39" customWidth="1"/>
    <col min="7434" max="7451" width="9.140625" style="39" hidden="1" customWidth="1"/>
    <col min="7452" max="7680" width="9.140625" style="39" hidden="1"/>
    <col min="7681" max="7681" width="53.42578125" style="39" customWidth="1"/>
    <col min="7682" max="7688" width="25.28515625" style="39" customWidth="1"/>
    <col min="7689" max="7689" width="41.28515625" style="39" customWidth="1"/>
    <col min="7690" max="7707" width="9.140625" style="39" hidden="1" customWidth="1"/>
    <col min="7708" max="7936" width="9.140625" style="39" hidden="1"/>
    <col min="7937" max="7937" width="53.42578125" style="39" customWidth="1"/>
    <col min="7938" max="7944" width="25.28515625" style="39" customWidth="1"/>
    <col min="7945" max="7945" width="41.28515625" style="39" customWidth="1"/>
    <col min="7946" max="7963" width="9.140625" style="39" hidden="1" customWidth="1"/>
    <col min="7964" max="8192" width="9.140625" style="39" hidden="1"/>
    <col min="8193" max="8193" width="53.42578125" style="39" customWidth="1"/>
    <col min="8194" max="8200" width="25.28515625" style="39" customWidth="1"/>
    <col min="8201" max="8201" width="41.28515625" style="39" customWidth="1"/>
    <col min="8202" max="8219" width="9.140625" style="39" hidden="1" customWidth="1"/>
    <col min="8220" max="8448" width="9.140625" style="39" hidden="1"/>
    <col min="8449" max="8449" width="53.42578125" style="39" customWidth="1"/>
    <col min="8450" max="8456" width="25.28515625" style="39" customWidth="1"/>
    <col min="8457" max="8457" width="41.28515625" style="39" customWidth="1"/>
    <col min="8458" max="8475" width="9.140625" style="39" hidden="1" customWidth="1"/>
    <col min="8476" max="8704" width="9.140625" style="39" hidden="1"/>
    <col min="8705" max="8705" width="53.42578125" style="39" customWidth="1"/>
    <col min="8706" max="8712" width="25.28515625" style="39" customWidth="1"/>
    <col min="8713" max="8713" width="41.28515625" style="39" customWidth="1"/>
    <col min="8714" max="8731" width="9.140625" style="39" hidden="1" customWidth="1"/>
    <col min="8732" max="8960" width="9.140625" style="39" hidden="1"/>
    <col min="8961" max="8961" width="53.42578125" style="39" customWidth="1"/>
    <col min="8962" max="8968" width="25.28515625" style="39" customWidth="1"/>
    <col min="8969" max="8969" width="41.28515625" style="39" customWidth="1"/>
    <col min="8970" max="8987" width="9.140625" style="39" hidden="1" customWidth="1"/>
    <col min="8988" max="9216" width="9.140625" style="39" hidden="1"/>
    <col min="9217" max="9217" width="53.42578125" style="39" customWidth="1"/>
    <col min="9218" max="9224" width="25.28515625" style="39" customWidth="1"/>
    <col min="9225" max="9225" width="41.28515625" style="39" customWidth="1"/>
    <col min="9226" max="9243" width="9.140625" style="39" hidden="1" customWidth="1"/>
    <col min="9244" max="9472" width="9.140625" style="39" hidden="1"/>
    <col min="9473" max="9473" width="53.42578125" style="39" customWidth="1"/>
    <col min="9474" max="9480" width="25.28515625" style="39" customWidth="1"/>
    <col min="9481" max="9481" width="41.28515625" style="39" customWidth="1"/>
    <col min="9482" max="9499" width="9.140625" style="39" hidden="1" customWidth="1"/>
    <col min="9500" max="9728" width="9.140625" style="39" hidden="1"/>
    <col min="9729" max="9729" width="53.42578125" style="39" customWidth="1"/>
    <col min="9730" max="9736" width="25.28515625" style="39" customWidth="1"/>
    <col min="9737" max="9737" width="41.28515625" style="39" customWidth="1"/>
    <col min="9738" max="9755" width="9.140625" style="39" hidden="1" customWidth="1"/>
    <col min="9756" max="9984" width="9.140625" style="39" hidden="1"/>
    <col min="9985" max="9985" width="53.42578125" style="39" customWidth="1"/>
    <col min="9986" max="9992" width="25.28515625" style="39" customWidth="1"/>
    <col min="9993" max="9993" width="41.28515625" style="39" customWidth="1"/>
    <col min="9994" max="10011" width="9.140625" style="39" hidden="1" customWidth="1"/>
    <col min="10012" max="10240" width="9.140625" style="39" hidden="1"/>
    <col min="10241" max="10241" width="53.42578125" style="39" customWidth="1"/>
    <col min="10242" max="10248" width="25.28515625" style="39" customWidth="1"/>
    <col min="10249" max="10249" width="41.28515625" style="39" customWidth="1"/>
    <col min="10250" max="10267" width="9.140625" style="39" hidden="1" customWidth="1"/>
    <col min="10268" max="10496" width="9.140625" style="39" hidden="1"/>
    <col min="10497" max="10497" width="53.42578125" style="39" customWidth="1"/>
    <col min="10498" max="10504" width="25.28515625" style="39" customWidth="1"/>
    <col min="10505" max="10505" width="41.28515625" style="39" customWidth="1"/>
    <col min="10506" max="10523" width="9.140625" style="39" hidden="1" customWidth="1"/>
    <col min="10524" max="10752" width="9.140625" style="39" hidden="1"/>
    <col min="10753" max="10753" width="53.42578125" style="39" customWidth="1"/>
    <col min="10754" max="10760" width="25.28515625" style="39" customWidth="1"/>
    <col min="10761" max="10761" width="41.28515625" style="39" customWidth="1"/>
    <col min="10762" max="10779" width="9.140625" style="39" hidden="1" customWidth="1"/>
    <col min="10780" max="11008" width="9.140625" style="39" hidden="1"/>
    <col min="11009" max="11009" width="53.42578125" style="39" customWidth="1"/>
    <col min="11010" max="11016" width="25.28515625" style="39" customWidth="1"/>
    <col min="11017" max="11017" width="41.28515625" style="39" customWidth="1"/>
    <col min="11018" max="11035" width="9.140625" style="39" hidden="1" customWidth="1"/>
    <col min="11036" max="11264" width="9.140625" style="39" hidden="1"/>
    <col min="11265" max="11265" width="53.42578125" style="39" customWidth="1"/>
    <col min="11266" max="11272" width="25.28515625" style="39" customWidth="1"/>
    <col min="11273" max="11273" width="41.28515625" style="39" customWidth="1"/>
    <col min="11274" max="11291" width="9.140625" style="39" hidden="1" customWidth="1"/>
    <col min="11292" max="11520" width="9.140625" style="39" hidden="1"/>
    <col min="11521" max="11521" width="53.42578125" style="39" customWidth="1"/>
    <col min="11522" max="11528" width="25.28515625" style="39" customWidth="1"/>
    <col min="11529" max="11529" width="41.28515625" style="39" customWidth="1"/>
    <col min="11530" max="11547" width="9.140625" style="39" hidden="1" customWidth="1"/>
    <col min="11548" max="11776" width="9.140625" style="39" hidden="1"/>
    <col min="11777" max="11777" width="53.42578125" style="39" customWidth="1"/>
    <col min="11778" max="11784" width="25.28515625" style="39" customWidth="1"/>
    <col min="11785" max="11785" width="41.28515625" style="39" customWidth="1"/>
    <col min="11786" max="11803" width="9.140625" style="39" hidden="1" customWidth="1"/>
    <col min="11804" max="12032" width="9.140625" style="39" hidden="1"/>
    <col min="12033" max="12033" width="53.42578125" style="39" customWidth="1"/>
    <col min="12034" max="12040" width="25.28515625" style="39" customWidth="1"/>
    <col min="12041" max="12041" width="41.28515625" style="39" customWidth="1"/>
    <col min="12042" max="12059" width="9.140625" style="39" hidden="1" customWidth="1"/>
    <col min="12060" max="12288" width="9.140625" style="39" hidden="1"/>
    <col min="12289" max="12289" width="53.42578125" style="39" customWidth="1"/>
    <col min="12290" max="12296" width="25.28515625" style="39" customWidth="1"/>
    <col min="12297" max="12297" width="41.28515625" style="39" customWidth="1"/>
    <col min="12298" max="12315" width="9.140625" style="39" hidden="1" customWidth="1"/>
    <col min="12316" max="12544" width="9.140625" style="39" hidden="1"/>
    <col min="12545" max="12545" width="53.42578125" style="39" customWidth="1"/>
    <col min="12546" max="12552" width="25.28515625" style="39" customWidth="1"/>
    <col min="12553" max="12553" width="41.28515625" style="39" customWidth="1"/>
    <col min="12554" max="12571" width="9.140625" style="39" hidden="1" customWidth="1"/>
    <col min="12572" max="12800" width="9.140625" style="39" hidden="1"/>
    <col min="12801" max="12801" width="53.42578125" style="39" customWidth="1"/>
    <col min="12802" max="12808" width="25.28515625" style="39" customWidth="1"/>
    <col min="12809" max="12809" width="41.28515625" style="39" customWidth="1"/>
    <col min="12810" max="12827" width="9.140625" style="39" hidden="1" customWidth="1"/>
    <col min="12828" max="13056" width="9.140625" style="39" hidden="1"/>
    <col min="13057" max="13057" width="53.42578125" style="39" customWidth="1"/>
    <col min="13058" max="13064" width="25.28515625" style="39" customWidth="1"/>
    <col min="13065" max="13065" width="41.28515625" style="39" customWidth="1"/>
    <col min="13066" max="13083" width="9.140625" style="39" hidden="1" customWidth="1"/>
    <col min="13084" max="13312" width="9.140625" style="39" hidden="1"/>
    <col min="13313" max="13313" width="53.42578125" style="39" customWidth="1"/>
    <col min="13314" max="13320" width="25.28515625" style="39" customWidth="1"/>
    <col min="13321" max="13321" width="41.28515625" style="39" customWidth="1"/>
    <col min="13322" max="13339" width="9.140625" style="39" hidden="1" customWidth="1"/>
    <col min="13340" max="13568" width="9.140625" style="39" hidden="1"/>
    <col min="13569" max="13569" width="53.42578125" style="39" customWidth="1"/>
    <col min="13570" max="13576" width="25.28515625" style="39" customWidth="1"/>
    <col min="13577" max="13577" width="41.28515625" style="39" customWidth="1"/>
    <col min="13578" max="13595" width="9.140625" style="39" hidden="1" customWidth="1"/>
    <col min="13596" max="13824" width="9.140625" style="39" hidden="1"/>
    <col min="13825" max="13825" width="53.42578125" style="39" customWidth="1"/>
    <col min="13826" max="13832" width="25.28515625" style="39" customWidth="1"/>
    <col min="13833" max="13833" width="41.28515625" style="39" customWidth="1"/>
    <col min="13834" max="13851" width="9.140625" style="39" hidden="1" customWidth="1"/>
    <col min="13852" max="14080" width="9.140625" style="39" hidden="1"/>
    <col min="14081" max="14081" width="53.42578125" style="39" customWidth="1"/>
    <col min="14082" max="14088" width="25.28515625" style="39" customWidth="1"/>
    <col min="14089" max="14089" width="41.28515625" style="39" customWidth="1"/>
    <col min="14090" max="14107" width="9.140625" style="39" hidden="1" customWidth="1"/>
    <col min="14108" max="14336" width="9.140625" style="39" hidden="1"/>
    <col min="14337" max="14337" width="53.42578125" style="39" customWidth="1"/>
    <col min="14338" max="14344" width="25.28515625" style="39" customWidth="1"/>
    <col min="14345" max="14345" width="41.28515625" style="39" customWidth="1"/>
    <col min="14346" max="14363" width="9.140625" style="39" hidden="1" customWidth="1"/>
    <col min="14364" max="14592" width="9.140625" style="39" hidden="1"/>
    <col min="14593" max="14593" width="53.42578125" style="39" customWidth="1"/>
    <col min="14594" max="14600" width="25.28515625" style="39" customWidth="1"/>
    <col min="14601" max="14601" width="41.28515625" style="39" customWidth="1"/>
    <col min="14602" max="14619" width="9.140625" style="39" hidden="1" customWidth="1"/>
    <col min="14620" max="14848" width="9.140625" style="39" hidden="1"/>
    <col min="14849" max="14849" width="53.42578125" style="39" customWidth="1"/>
    <col min="14850" max="14856" width="25.28515625" style="39" customWidth="1"/>
    <col min="14857" max="14857" width="41.28515625" style="39" customWidth="1"/>
    <col min="14858" max="14875" width="9.140625" style="39" hidden="1" customWidth="1"/>
    <col min="14876" max="15104" width="9.140625" style="39" hidden="1"/>
    <col min="15105" max="15105" width="53.42578125" style="39" customWidth="1"/>
    <col min="15106" max="15112" width="25.28515625" style="39" customWidth="1"/>
    <col min="15113" max="15113" width="41.28515625" style="39" customWidth="1"/>
    <col min="15114" max="15131" width="9.140625" style="39" hidden="1" customWidth="1"/>
    <col min="15132" max="15360" width="9.140625" style="39" hidden="1"/>
    <col min="15361" max="15361" width="53.42578125" style="39" customWidth="1"/>
    <col min="15362" max="15368" width="25.28515625" style="39" customWidth="1"/>
    <col min="15369" max="15369" width="41.28515625" style="39" customWidth="1"/>
    <col min="15370" max="15387" width="9.140625" style="39" hidden="1" customWidth="1"/>
    <col min="15388" max="15616" width="9.140625" style="39" hidden="1"/>
    <col min="15617" max="15617" width="53.42578125" style="39" customWidth="1"/>
    <col min="15618" max="15624" width="25.28515625" style="39" customWidth="1"/>
    <col min="15625" max="15625" width="41.28515625" style="39" customWidth="1"/>
    <col min="15626" max="15643" width="9.140625" style="39" hidden="1" customWidth="1"/>
    <col min="15644" max="15872" width="9.140625" style="39" hidden="1"/>
    <col min="15873" max="15873" width="53.42578125" style="39" customWidth="1"/>
    <col min="15874" max="15880" width="25.28515625" style="39" customWidth="1"/>
    <col min="15881" max="15881" width="41.28515625" style="39" customWidth="1"/>
    <col min="15882" max="15899" width="9.140625" style="39" hidden="1" customWidth="1"/>
    <col min="15900" max="16128" width="9.140625" style="39" hidden="1"/>
    <col min="16129" max="16129" width="53.42578125" style="39" customWidth="1"/>
    <col min="16130" max="16136" width="25.28515625" style="39" customWidth="1"/>
    <col min="16137" max="16137" width="41.28515625" style="39" customWidth="1"/>
    <col min="16138" max="16155" width="9.140625" style="39" hidden="1" customWidth="1"/>
    <col min="16156" max="16384" width="9.140625" style="39" hidden="1"/>
  </cols>
  <sheetData>
    <row r="1" spans="1:19" s="23" customFormat="1" ht="30.95" customHeight="1">
      <c r="A1" s="22" t="s">
        <v>0</v>
      </c>
    </row>
    <row r="2" spans="1:19" s="25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5" customFormat="1" ht="2.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24"/>
    </row>
    <row r="4" spans="1:19" s="25" customFormat="1" ht="6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24"/>
    </row>
    <row r="5" spans="1:19" s="25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24"/>
    </row>
    <row r="6" spans="1:19" s="25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24"/>
    </row>
    <row r="7" spans="1:19" s="25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24"/>
    </row>
    <row r="8" spans="1:19" s="25" customFormat="1" ht="5.099999999999999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24"/>
    </row>
    <row r="9" spans="1:19" s="25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24"/>
    </row>
    <row r="10" spans="1:19" s="25" customForma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6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24"/>
    </row>
    <row r="12" spans="1:19" s="25" customForma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4"/>
    </row>
    <row r="13" spans="1:19" s="25" customForma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4"/>
    </row>
    <row r="14" spans="1:19" s="25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9" s="25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/>
    </row>
    <row r="16" spans="1:19" s="25" customFormat="1" ht="5.099999999999999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4"/>
    </row>
    <row r="17" spans="1:19" s="25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>
      <c r="A18" s="26" t="s">
        <v>3</v>
      </c>
      <c r="B18" s="62">
        <v>44098</v>
      </c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>
      <c r="A19" s="26" t="s">
        <v>4</v>
      </c>
      <c r="B19" s="59" t="s">
        <v>109</v>
      </c>
      <c r="C19" s="5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>
      <c r="A20" s="26" t="s">
        <v>6</v>
      </c>
      <c r="B20" s="59" t="s">
        <v>102</v>
      </c>
      <c r="C20" s="5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>
      <c r="A21" s="26" t="s">
        <v>8</v>
      </c>
      <c r="B21" s="59" t="s">
        <v>107</v>
      </c>
      <c r="C21" s="5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>
      <c r="A22" s="26" t="s">
        <v>10</v>
      </c>
      <c r="B22" s="54">
        <v>3430031831</v>
      </c>
      <c r="C22" s="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>
      <c r="A23" s="26" t="s">
        <v>11</v>
      </c>
      <c r="B23" s="55" t="s">
        <v>108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3" customFormat="1">
      <c r="A24" s="27"/>
      <c r="B24" s="24"/>
      <c r="C24" s="24"/>
      <c r="D24" s="24"/>
      <c r="E24" s="24"/>
      <c r="F24" s="56"/>
      <c r="G24" s="56"/>
      <c r="H24" s="56"/>
      <c r="I24" s="24"/>
      <c r="J24" s="24"/>
      <c r="K24" s="24"/>
    </row>
    <row r="25" spans="1:19" s="25" customFormat="1" ht="68.099999999999994" customHeight="1">
      <c r="A25" s="28" t="s">
        <v>13</v>
      </c>
      <c r="B25" s="28" t="s">
        <v>14</v>
      </c>
      <c r="C25" s="28" t="s">
        <v>15</v>
      </c>
      <c r="D25" s="28" t="s">
        <v>16</v>
      </c>
      <c r="E25" s="28" t="s">
        <v>17</v>
      </c>
      <c r="F25" s="29" t="s">
        <v>18</v>
      </c>
      <c r="G25" s="29" t="s">
        <v>19</v>
      </c>
      <c r="H25" s="29" t="s">
        <v>20</v>
      </c>
      <c r="I25" s="24"/>
      <c r="J25" s="24"/>
      <c r="K25" s="24"/>
    </row>
    <row r="26" spans="1:19" s="25" customFormat="1" ht="39.75" customHeight="1">
      <c r="A26" s="30" t="s">
        <v>21</v>
      </c>
      <c r="B26" s="31" t="s">
        <v>22</v>
      </c>
      <c r="C26" s="32" t="s">
        <v>23</v>
      </c>
      <c r="D26" s="33" t="s">
        <v>23</v>
      </c>
      <c r="E26" s="33" t="s">
        <v>23</v>
      </c>
      <c r="F26" s="31" t="s">
        <v>23</v>
      </c>
      <c r="G26" s="31" t="s">
        <v>23</v>
      </c>
      <c r="H26" s="31" t="s">
        <v>23</v>
      </c>
      <c r="I26" s="34" t="s">
        <v>24</v>
      </c>
      <c r="J26" s="35" t="s">
        <v>25</v>
      </c>
      <c r="K26" s="24" t="s">
        <v>41</v>
      </c>
    </row>
    <row r="27" spans="1:19" s="25" customFormat="1" ht="39.75" customHeight="1">
      <c r="A27" s="30" t="s">
        <v>26</v>
      </c>
      <c r="B27" s="31" t="s">
        <v>22</v>
      </c>
      <c r="C27" s="32" t="s">
        <v>23</v>
      </c>
      <c r="D27" s="33" t="s">
        <v>23</v>
      </c>
      <c r="E27" s="33" t="s">
        <v>23</v>
      </c>
      <c r="F27" s="31" t="s">
        <v>23</v>
      </c>
      <c r="G27" s="31" t="s">
        <v>23</v>
      </c>
      <c r="H27" s="31" t="s">
        <v>23</v>
      </c>
      <c r="I27" s="34" t="s">
        <v>24</v>
      </c>
      <c r="J27" s="35" t="s">
        <v>25</v>
      </c>
      <c r="K27" s="24" t="s">
        <v>42</v>
      </c>
    </row>
    <row r="28" spans="1:19" s="25" customFormat="1" ht="39.75" customHeight="1">
      <c r="A28" s="36" t="s">
        <v>27</v>
      </c>
      <c r="B28" s="31" t="s">
        <v>22</v>
      </c>
      <c r="C28" s="32" t="s">
        <v>23</v>
      </c>
      <c r="D28" s="33" t="s">
        <v>23</v>
      </c>
      <c r="E28" s="33" t="s">
        <v>23</v>
      </c>
      <c r="F28" s="31" t="s">
        <v>23</v>
      </c>
      <c r="G28" s="31" t="s">
        <v>23</v>
      </c>
      <c r="H28" s="31" t="s">
        <v>23</v>
      </c>
      <c r="I28" s="34" t="s">
        <v>24</v>
      </c>
      <c r="J28" s="35" t="s">
        <v>25</v>
      </c>
      <c r="K28" s="24" t="s">
        <v>43</v>
      </c>
    </row>
    <row r="29" spans="1:19" s="25" customFormat="1" ht="39.75" customHeight="1">
      <c r="A29" s="36" t="s">
        <v>28</v>
      </c>
      <c r="B29" s="31">
        <v>8.064516129032258</v>
      </c>
      <c r="C29" s="32">
        <v>14.16</v>
      </c>
      <c r="D29" s="33">
        <v>0</v>
      </c>
      <c r="E29" s="33">
        <v>0</v>
      </c>
      <c r="F29" s="31" t="s">
        <v>53</v>
      </c>
      <c r="G29" s="31" t="s">
        <v>53</v>
      </c>
      <c r="H29" s="31" t="s">
        <v>53</v>
      </c>
      <c r="I29" s="34" t="s">
        <v>24</v>
      </c>
      <c r="J29" s="35" t="s">
        <v>54</v>
      </c>
      <c r="K29" s="24" t="s">
        <v>55</v>
      </c>
    </row>
    <row r="30" spans="1:19" s="25" customFormat="1" ht="39.75" customHeight="1">
      <c r="A30" s="16" t="s">
        <v>29</v>
      </c>
      <c r="B30" s="31" t="s">
        <v>22</v>
      </c>
      <c r="C30" s="32" t="s">
        <v>23</v>
      </c>
      <c r="D30" s="33" t="s">
        <v>23</v>
      </c>
      <c r="E30" s="33" t="s">
        <v>23</v>
      </c>
      <c r="F30" s="31" t="s">
        <v>23</v>
      </c>
      <c r="G30" s="31" t="s">
        <v>23</v>
      </c>
      <c r="H30" s="31" t="s">
        <v>23</v>
      </c>
      <c r="I30" s="34" t="s">
        <v>24</v>
      </c>
      <c r="J30" s="35" t="s">
        <v>25</v>
      </c>
      <c r="K30" s="24" t="s">
        <v>44</v>
      </c>
    </row>
    <row r="31" spans="1:19" s="25" customFormat="1" ht="39.75" customHeight="1">
      <c r="A31" s="30" t="s">
        <v>30</v>
      </c>
      <c r="B31" s="31" t="s">
        <v>22</v>
      </c>
      <c r="C31" s="32" t="s">
        <v>23</v>
      </c>
      <c r="D31" s="32" t="s">
        <v>23</v>
      </c>
      <c r="E31" s="33" t="s">
        <v>23</v>
      </c>
      <c r="F31" s="31" t="s">
        <v>23</v>
      </c>
      <c r="G31" s="31" t="s">
        <v>23</v>
      </c>
      <c r="H31" s="31" t="s">
        <v>23</v>
      </c>
      <c r="I31" s="34" t="s">
        <v>24</v>
      </c>
      <c r="J31" s="35" t="s">
        <v>25</v>
      </c>
      <c r="K31" s="24" t="s">
        <v>45</v>
      </c>
    </row>
    <row r="32" spans="1:19" s="25" customFormat="1" ht="39.75" customHeight="1">
      <c r="A32" s="30" t="s">
        <v>31</v>
      </c>
      <c r="B32" s="31" t="s">
        <v>22</v>
      </c>
      <c r="C32" s="32" t="s">
        <v>23</v>
      </c>
      <c r="D32" s="33" t="s">
        <v>23</v>
      </c>
      <c r="E32" s="33" t="s">
        <v>23</v>
      </c>
      <c r="F32" s="31" t="s">
        <v>23</v>
      </c>
      <c r="G32" s="31" t="s">
        <v>23</v>
      </c>
      <c r="H32" s="31" t="s">
        <v>23</v>
      </c>
      <c r="I32" s="34" t="s">
        <v>24</v>
      </c>
      <c r="J32" s="35" t="s">
        <v>25</v>
      </c>
      <c r="K32" s="24"/>
    </row>
    <row r="33" spans="1:11" s="25" customFormat="1" ht="39.75" customHeight="1">
      <c r="A33" s="30" t="s">
        <v>32</v>
      </c>
      <c r="B33" s="37">
        <v>3.1560263157523133E-5</v>
      </c>
      <c r="C33" s="32" t="s">
        <v>23</v>
      </c>
      <c r="D33" s="33" t="s">
        <v>23</v>
      </c>
      <c r="E33" s="33" t="s">
        <v>46</v>
      </c>
      <c r="F33" s="37">
        <v>3.1086859210160289E-5</v>
      </c>
      <c r="G33" s="37">
        <v>3.0613455262797438E-5</v>
      </c>
      <c r="H33" s="37">
        <v>2.9666647368071743E-5</v>
      </c>
      <c r="I33" s="34" t="s">
        <v>24</v>
      </c>
      <c r="J33" s="35" t="s">
        <v>25</v>
      </c>
      <c r="K33" s="24"/>
    </row>
    <row r="34" spans="1:11" s="25" customFormat="1">
      <c r="A34" s="24"/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26.1" customHeight="1">
      <c r="A35" s="22" t="s">
        <v>34</v>
      </c>
      <c r="B35" s="38"/>
      <c r="C35" s="38"/>
      <c r="D35" s="38"/>
      <c r="E35" s="38"/>
      <c r="F35" s="38"/>
      <c r="G35" s="38"/>
      <c r="H35" s="38"/>
      <c r="I35" s="38"/>
    </row>
    <row r="36" spans="1:11" s="25" customFormat="1">
      <c r="A36" s="57" t="s">
        <v>112</v>
      </c>
      <c r="B36" s="57"/>
      <c r="C36" s="57"/>
      <c r="D36" s="57"/>
      <c r="E36" s="57"/>
      <c r="F36" s="57"/>
      <c r="G36" s="57"/>
      <c r="H36" s="57"/>
      <c r="I36" s="24"/>
      <c r="J36" s="24"/>
      <c r="K36" s="24"/>
    </row>
    <row r="37" spans="1:11" s="25" customFormat="1">
      <c r="A37" s="57"/>
      <c r="B37" s="57"/>
      <c r="C37" s="57"/>
      <c r="D37" s="57"/>
      <c r="E37" s="57"/>
      <c r="F37" s="57"/>
      <c r="G37" s="57"/>
      <c r="H37" s="57"/>
      <c r="I37" s="24"/>
      <c r="J37" s="24"/>
      <c r="K37" s="24"/>
    </row>
    <row r="38" spans="1:11" s="25" customFormat="1">
      <c r="A38" s="57"/>
      <c r="B38" s="57"/>
      <c r="C38" s="57"/>
      <c r="D38" s="57"/>
      <c r="E38" s="57"/>
      <c r="F38" s="57"/>
      <c r="G38" s="57"/>
      <c r="H38" s="57"/>
      <c r="I38" s="24"/>
      <c r="J38" s="24"/>
      <c r="K38" s="24"/>
    </row>
    <row r="39" spans="1:11" s="25" customFormat="1">
      <c r="A39" s="57"/>
      <c r="B39" s="57"/>
      <c r="C39" s="57"/>
      <c r="D39" s="57"/>
      <c r="E39" s="57"/>
      <c r="F39" s="57"/>
      <c r="G39" s="57"/>
      <c r="H39" s="57"/>
      <c r="I39" s="24"/>
      <c r="J39" s="24"/>
      <c r="K39" s="24"/>
    </row>
    <row r="40" spans="1:11" s="25" customFormat="1">
      <c r="A40" s="57"/>
      <c r="B40" s="57"/>
      <c r="C40" s="57"/>
      <c r="D40" s="57"/>
      <c r="E40" s="57"/>
      <c r="F40" s="57"/>
      <c r="G40" s="57"/>
      <c r="H40" s="57"/>
      <c r="I40" s="24"/>
      <c r="J40" s="24"/>
      <c r="K40" s="24"/>
    </row>
    <row r="41" spans="1:11" s="25" customFormat="1">
      <c r="A41" s="57"/>
      <c r="B41" s="57"/>
      <c r="C41" s="57"/>
      <c r="D41" s="57"/>
      <c r="E41" s="57"/>
      <c r="F41" s="57"/>
      <c r="G41" s="57"/>
      <c r="H41" s="57"/>
      <c r="I41" s="24"/>
      <c r="J41" s="24"/>
      <c r="K41" s="24"/>
    </row>
    <row r="42" spans="1:11" s="25" customFormat="1">
      <c r="A42" s="57"/>
      <c r="B42" s="57"/>
      <c r="C42" s="57"/>
      <c r="D42" s="57"/>
      <c r="E42" s="57"/>
      <c r="F42" s="57"/>
      <c r="G42" s="57"/>
      <c r="H42" s="57"/>
      <c r="I42" s="24"/>
      <c r="J42" s="24"/>
      <c r="K42" s="24"/>
    </row>
    <row r="43" spans="1:11" s="25" customFormat="1" ht="26.45" customHeight="1">
      <c r="A43" s="57"/>
      <c r="B43" s="57"/>
      <c r="C43" s="57"/>
      <c r="D43" s="57"/>
      <c r="E43" s="57"/>
      <c r="F43" s="57"/>
      <c r="G43" s="57"/>
      <c r="H43" s="57"/>
      <c r="I43" s="24"/>
      <c r="J43" s="24"/>
      <c r="K43" s="24"/>
    </row>
    <row r="44" spans="1:11" s="25" customFormat="1" ht="125.1" customHeight="1">
      <c r="A44" s="58" t="s">
        <v>56</v>
      </c>
      <c r="B44" s="58"/>
      <c r="C44" s="58"/>
      <c r="D44" s="58"/>
      <c r="E44" s="58"/>
      <c r="F44" s="58"/>
      <c r="G44" s="58"/>
      <c r="H44" s="58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2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24" priority="6" operator="containsText" text="Готово">
      <formula>NOT(ISERROR(SEARCH("Готово",I26)))</formula>
    </cfRule>
  </conditionalFormatting>
  <conditionalFormatting sqref="I32">
    <cfRule type="containsText" dxfId="12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22" priority="4" operator="containsText" text="Готово">
      <formula>NOT(ISERROR(SEARCH("Готово",I32)))</formula>
    </cfRule>
  </conditionalFormatting>
  <conditionalFormatting sqref="I33">
    <cfRule type="containsText" dxfId="12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2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 IX18:IY18 ST18:SU18 ACP18:ACQ18 AML18:AMM18 AWH18:AWI18 BGD18:BGE18 BPZ18:BQA18 BZV18:BZW18 CJR18:CJS18 CTN18:CTO18 DDJ18:DDK18 DNF18:DNG18 DXB18:DXC18 EGX18:EGY18 EQT18:EQU18 FAP18:FAQ18 FKL18:FKM18 FUH18:FUI18 GED18:GEE18 GNZ18:GOA18 GXV18:GXW18 HHR18:HHS18 HRN18:HRO18 IBJ18:IBK18 ILF18:ILG18 IVB18:IVC18 JEX18:JEY18 JOT18:JOU18 JYP18:JYQ18 KIL18:KIM18 KSH18:KSI18 LCD18:LCE18 LLZ18:LMA18 LVV18:LVW18 MFR18:MFS18 MPN18:MPO18 MZJ18:MZK18 NJF18:NJG18 NTB18:NTC18 OCX18:OCY18 OMT18:OMU18 OWP18:OWQ18 PGL18:PGM18 PQH18:PQI18 QAD18:QAE18 QJZ18:QKA18 QTV18:QTW18 RDR18:RDS18 RNN18:RNO18 RXJ18:RXK18 SHF18:SHG18 SRB18:SRC18 TAX18:TAY18 TKT18:TKU18 TUP18:TUQ18 UEL18:UEM18 UOH18:UOI18 UYD18:UYE18 VHZ18:VIA18 VRV18:VRW18 WBR18:WBS18 WLN18:WLO18 WVJ18:WVK18 B65554:C65554 IX65554:IY65554 ST65554:SU65554 ACP65554:ACQ65554 AML65554:AMM65554 AWH65554:AWI65554 BGD65554:BGE65554 BPZ65554:BQA65554 BZV65554:BZW65554 CJR65554:CJS65554 CTN65554:CTO65554 DDJ65554:DDK65554 DNF65554:DNG65554 DXB65554:DXC65554 EGX65554:EGY65554 EQT65554:EQU65554 FAP65554:FAQ65554 FKL65554:FKM65554 FUH65554:FUI65554 GED65554:GEE65554 GNZ65554:GOA65554 GXV65554:GXW65554 HHR65554:HHS65554 HRN65554:HRO65554 IBJ65554:IBK65554 ILF65554:ILG65554 IVB65554:IVC65554 JEX65554:JEY65554 JOT65554:JOU65554 JYP65554:JYQ65554 KIL65554:KIM65554 KSH65554:KSI65554 LCD65554:LCE65554 LLZ65554:LMA65554 LVV65554:LVW65554 MFR65554:MFS65554 MPN65554:MPO65554 MZJ65554:MZK65554 NJF65554:NJG65554 NTB65554:NTC65554 OCX65554:OCY65554 OMT65554:OMU65554 OWP65554:OWQ65554 PGL65554:PGM65554 PQH65554:PQI65554 QAD65554:QAE65554 QJZ65554:QKA65554 QTV65554:QTW65554 RDR65554:RDS65554 RNN65554:RNO65554 RXJ65554:RXK65554 SHF65554:SHG65554 SRB65554:SRC65554 TAX65554:TAY65554 TKT65554:TKU65554 TUP65554:TUQ65554 UEL65554:UEM65554 UOH65554:UOI65554 UYD65554:UYE65554 VHZ65554:VIA65554 VRV65554:VRW65554 WBR65554:WBS65554 WLN65554:WLO65554 WVJ65554:WVK65554 B131090:C131090 IX131090:IY131090 ST131090:SU131090 ACP131090:ACQ131090 AML131090:AMM131090 AWH131090:AWI131090 BGD131090:BGE131090 BPZ131090:BQA131090 BZV131090:BZW131090 CJR131090:CJS131090 CTN131090:CTO131090 DDJ131090:DDK131090 DNF131090:DNG131090 DXB131090:DXC131090 EGX131090:EGY131090 EQT131090:EQU131090 FAP131090:FAQ131090 FKL131090:FKM131090 FUH131090:FUI131090 GED131090:GEE131090 GNZ131090:GOA131090 GXV131090:GXW131090 HHR131090:HHS131090 HRN131090:HRO131090 IBJ131090:IBK131090 ILF131090:ILG131090 IVB131090:IVC131090 JEX131090:JEY131090 JOT131090:JOU131090 JYP131090:JYQ131090 KIL131090:KIM131090 KSH131090:KSI131090 LCD131090:LCE131090 LLZ131090:LMA131090 LVV131090:LVW131090 MFR131090:MFS131090 MPN131090:MPO131090 MZJ131090:MZK131090 NJF131090:NJG131090 NTB131090:NTC131090 OCX131090:OCY131090 OMT131090:OMU131090 OWP131090:OWQ131090 PGL131090:PGM131090 PQH131090:PQI131090 QAD131090:QAE131090 QJZ131090:QKA131090 QTV131090:QTW131090 RDR131090:RDS131090 RNN131090:RNO131090 RXJ131090:RXK131090 SHF131090:SHG131090 SRB131090:SRC131090 TAX131090:TAY131090 TKT131090:TKU131090 TUP131090:TUQ131090 UEL131090:UEM131090 UOH131090:UOI131090 UYD131090:UYE131090 VHZ131090:VIA131090 VRV131090:VRW131090 WBR131090:WBS131090 WLN131090:WLO131090 WVJ131090:WVK131090 B196626:C196626 IX196626:IY196626 ST196626:SU196626 ACP196626:ACQ196626 AML196626:AMM196626 AWH196626:AWI196626 BGD196626:BGE196626 BPZ196626:BQA196626 BZV196626:BZW196626 CJR196626:CJS196626 CTN196626:CTO196626 DDJ196626:DDK196626 DNF196626:DNG196626 DXB196626:DXC196626 EGX196626:EGY196626 EQT196626:EQU196626 FAP196626:FAQ196626 FKL196626:FKM196626 FUH196626:FUI196626 GED196626:GEE196626 GNZ196626:GOA196626 GXV196626:GXW196626 HHR196626:HHS196626 HRN196626:HRO196626 IBJ196626:IBK196626 ILF196626:ILG196626 IVB196626:IVC196626 JEX196626:JEY196626 JOT196626:JOU196626 JYP196626:JYQ196626 KIL196626:KIM196626 KSH196626:KSI196626 LCD196626:LCE196626 LLZ196626:LMA196626 LVV196626:LVW196626 MFR196626:MFS196626 MPN196626:MPO196626 MZJ196626:MZK196626 NJF196626:NJG196626 NTB196626:NTC196626 OCX196626:OCY196626 OMT196626:OMU196626 OWP196626:OWQ196626 PGL196626:PGM196626 PQH196626:PQI196626 QAD196626:QAE196626 QJZ196626:QKA196626 QTV196626:QTW196626 RDR196626:RDS196626 RNN196626:RNO196626 RXJ196626:RXK196626 SHF196626:SHG196626 SRB196626:SRC196626 TAX196626:TAY196626 TKT196626:TKU196626 TUP196626:TUQ196626 UEL196626:UEM196626 UOH196626:UOI196626 UYD196626:UYE196626 VHZ196626:VIA196626 VRV196626:VRW196626 WBR196626:WBS196626 WLN196626:WLO196626 WVJ196626:WVK196626 B262162:C262162 IX262162:IY262162 ST262162:SU262162 ACP262162:ACQ262162 AML262162:AMM262162 AWH262162:AWI262162 BGD262162:BGE262162 BPZ262162:BQA262162 BZV262162:BZW262162 CJR262162:CJS262162 CTN262162:CTO262162 DDJ262162:DDK262162 DNF262162:DNG262162 DXB262162:DXC262162 EGX262162:EGY262162 EQT262162:EQU262162 FAP262162:FAQ262162 FKL262162:FKM262162 FUH262162:FUI262162 GED262162:GEE262162 GNZ262162:GOA262162 GXV262162:GXW262162 HHR262162:HHS262162 HRN262162:HRO262162 IBJ262162:IBK262162 ILF262162:ILG262162 IVB262162:IVC262162 JEX262162:JEY262162 JOT262162:JOU262162 JYP262162:JYQ262162 KIL262162:KIM262162 KSH262162:KSI262162 LCD262162:LCE262162 LLZ262162:LMA262162 LVV262162:LVW262162 MFR262162:MFS262162 MPN262162:MPO262162 MZJ262162:MZK262162 NJF262162:NJG262162 NTB262162:NTC262162 OCX262162:OCY262162 OMT262162:OMU262162 OWP262162:OWQ262162 PGL262162:PGM262162 PQH262162:PQI262162 QAD262162:QAE262162 QJZ262162:QKA262162 QTV262162:QTW262162 RDR262162:RDS262162 RNN262162:RNO262162 RXJ262162:RXK262162 SHF262162:SHG262162 SRB262162:SRC262162 TAX262162:TAY262162 TKT262162:TKU262162 TUP262162:TUQ262162 UEL262162:UEM262162 UOH262162:UOI262162 UYD262162:UYE262162 VHZ262162:VIA262162 VRV262162:VRW262162 WBR262162:WBS262162 WLN262162:WLO262162 WVJ262162:WVK262162 B327698:C327698 IX327698:IY327698 ST327698:SU327698 ACP327698:ACQ327698 AML327698:AMM327698 AWH327698:AWI327698 BGD327698:BGE327698 BPZ327698:BQA327698 BZV327698:BZW327698 CJR327698:CJS327698 CTN327698:CTO327698 DDJ327698:DDK327698 DNF327698:DNG327698 DXB327698:DXC327698 EGX327698:EGY327698 EQT327698:EQU327698 FAP327698:FAQ327698 FKL327698:FKM327698 FUH327698:FUI327698 GED327698:GEE327698 GNZ327698:GOA327698 GXV327698:GXW327698 HHR327698:HHS327698 HRN327698:HRO327698 IBJ327698:IBK327698 ILF327698:ILG327698 IVB327698:IVC327698 JEX327698:JEY327698 JOT327698:JOU327698 JYP327698:JYQ327698 KIL327698:KIM327698 KSH327698:KSI327698 LCD327698:LCE327698 LLZ327698:LMA327698 LVV327698:LVW327698 MFR327698:MFS327698 MPN327698:MPO327698 MZJ327698:MZK327698 NJF327698:NJG327698 NTB327698:NTC327698 OCX327698:OCY327698 OMT327698:OMU327698 OWP327698:OWQ327698 PGL327698:PGM327698 PQH327698:PQI327698 QAD327698:QAE327698 QJZ327698:QKA327698 QTV327698:QTW327698 RDR327698:RDS327698 RNN327698:RNO327698 RXJ327698:RXK327698 SHF327698:SHG327698 SRB327698:SRC327698 TAX327698:TAY327698 TKT327698:TKU327698 TUP327698:TUQ327698 UEL327698:UEM327698 UOH327698:UOI327698 UYD327698:UYE327698 VHZ327698:VIA327698 VRV327698:VRW327698 WBR327698:WBS327698 WLN327698:WLO327698 WVJ327698:WVK327698 B393234:C393234 IX393234:IY393234 ST393234:SU393234 ACP393234:ACQ393234 AML393234:AMM393234 AWH393234:AWI393234 BGD393234:BGE393234 BPZ393234:BQA393234 BZV393234:BZW393234 CJR393234:CJS393234 CTN393234:CTO393234 DDJ393234:DDK393234 DNF393234:DNG393234 DXB393234:DXC393234 EGX393234:EGY393234 EQT393234:EQU393234 FAP393234:FAQ393234 FKL393234:FKM393234 FUH393234:FUI393234 GED393234:GEE393234 GNZ393234:GOA393234 GXV393234:GXW393234 HHR393234:HHS393234 HRN393234:HRO393234 IBJ393234:IBK393234 ILF393234:ILG393234 IVB393234:IVC393234 JEX393234:JEY393234 JOT393234:JOU393234 JYP393234:JYQ393234 KIL393234:KIM393234 KSH393234:KSI393234 LCD393234:LCE393234 LLZ393234:LMA393234 LVV393234:LVW393234 MFR393234:MFS393234 MPN393234:MPO393234 MZJ393234:MZK393234 NJF393234:NJG393234 NTB393234:NTC393234 OCX393234:OCY393234 OMT393234:OMU393234 OWP393234:OWQ393234 PGL393234:PGM393234 PQH393234:PQI393234 QAD393234:QAE393234 QJZ393234:QKA393234 QTV393234:QTW393234 RDR393234:RDS393234 RNN393234:RNO393234 RXJ393234:RXK393234 SHF393234:SHG393234 SRB393234:SRC393234 TAX393234:TAY393234 TKT393234:TKU393234 TUP393234:TUQ393234 UEL393234:UEM393234 UOH393234:UOI393234 UYD393234:UYE393234 VHZ393234:VIA393234 VRV393234:VRW393234 WBR393234:WBS393234 WLN393234:WLO393234 WVJ393234:WVK393234 B458770:C458770 IX458770:IY458770 ST458770:SU458770 ACP458770:ACQ458770 AML458770:AMM458770 AWH458770:AWI458770 BGD458770:BGE458770 BPZ458770:BQA458770 BZV458770:BZW458770 CJR458770:CJS458770 CTN458770:CTO458770 DDJ458770:DDK458770 DNF458770:DNG458770 DXB458770:DXC458770 EGX458770:EGY458770 EQT458770:EQU458770 FAP458770:FAQ458770 FKL458770:FKM458770 FUH458770:FUI458770 GED458770:GEE458770 GNZ458770:GOA458770 GXV458770:GXW458770 HHR458770:HHS458770 HRN458770:HRO458770 IBJ458770:IBK458770 ILF458770:ILG458770 IVB458770:IVC458770 JEX458770:JEY458770 JOT458770:JOU458770 JYP458770:JYQ458770 KIL458770:KIM458770 KSH458770:KSI458770 LCD458770:LCE458770 LLZ458770:LMA458770 LVV458770:LVW458770 MFR458770:MFS458770 MPN458770:MPO458770 MZJ458770:MZK458770 NJF458770:NJG458770 NTB458770:NTC458770 OCX458770:OCY458770 OMT458770:OMU458770 OWP458770:OWQ458770 PGL458770:PGM458770 PQH458770:PQI458770 QAD458770:QAE458770 QJZ458770:QKA458770 QTV458770:QTW458770 RDR458770:RDS458770 RNN458770:RNO458770 RXJ458770:RXK458770 SHF458770:SHG458770 SRB458770:SRC458770 TAX458770:TAY458770 TKT458770:TKU458770 TUP458770:TUQ458770 UEL458770:UEM458770 UOH458770:UOI458770 UYD458770:UYE458770 VHZ458770:VIA458770 VRV458770:VRW458770 WBR458770:WBS458770 WLN458770:WLO458770 WVJ458770:WVK458770 B524306:C524306 IX524306:IY524306 ST524306:SU524306 ACP524306:ACQ524306 AML524306:AMM524306 AWH524306:AWI524306 BGD524306:BGE524306 BPZ524306:BQA524306 BZV524306:BZW524306 CJR524306:CJS524306 CTN524306:CTO524306 DDJ524306:DDK524306 DNF524306:DNG524306 DXB524306:DXC524306 EGX524306:EGY524306 EQT524306:EQU524306 FAP524306:FAQ524306 FKL524306:FKM524306 FUH524306:FUI524306 GED524306:GEE524306 GNZ524306:GOA524306 GXV524306:GXW524306 HHR524306:HHS524306 HRN524306:HRO524306 IBJ524306:IBK524306 ILF524306:ILG524306 IVB524306:IVC524306 JEX524306:JEY524306 JOT524306:JOU524306 JYP524306:JYQ524306 KIL524306:KIM524306 KSH524306:KSI524306 LCD524306:LCE524306 LLZ524306:LMA524306 LVV524306:LVW524306 MFR524306:MFS524306 MPN524306:MPO524306 MZJ524306:MZK524306 NJF524306:NJG524306 NTB524306:NTC524306 OCX524306:OCY524306 OMT524306:OMU524306 OWP524306:OWQ524306 PGL524306:PGM524306 PQH524306:PQI524306 QAD524306:QAE524306 QJZ524306:QKA524306 QTV524306:QTW524306 RDR524306:RDS524306 RNN524306:RNO524306 RXJ524306:RXK524306 SHF524306:SHG524306 SRB524306:SRC524306 TAX524306:TAY524306 TKT524306:TKU524306 TUP524306:TUQ524306 UEL524306:UEM524306 UOH524306:UOI524306 UYD524306:UYE524306 VHZ524306:VIA524306 VRV524306:VRW524306 WBR524306:WBS524306 WLN524306:WLO524306 WVJ524306:WVK524306 B589842:C589842 IX589842:IY589842 ST589842:SU589842 ACP589842:ACQ589842 AML589842:AMM589842 AWH589842:AWI589842 BGD589842:BGE589842 BPZ589842:BQA589842 BZV589842:BZW589842 CJR589842:CJS589842 CTN589842:CTO589842 DDJ589842:DDK589842 DNF589842:DNG589842 DXB589842:DXC589842 EGX589842:EGY589842 EQT589842:EQU589842 FAP589842:FAQ589842 FKL589842:FKM589842 FUH589842:FUI589842 GED589842:GEE589842 GNZ589842:GOA589842 GXV589842:GXW589842 HHR589842:HHS589842 HRN589842:HRO589842 IBJ589842:IBK589842 ILF589842:ILG589842 IVB589842:IVC589842 JEX589842:JEY589842 JOT589842:JOU589842 JYP589842:JYQ589842 KIL589842:KIM589842 KSH589842:KSI589842 LCD589842:LCE589842 LLZ589842:LMA589842 LVV589842:LVW589842 MFR589842:MFS589842 MPN589842:MPO589842 MZJ589842:MZK589842 NJF589842:NJG589842 NTB589842:NTC589842 OCX589842:OCY589842 OMT589842:OMU589842 OWP589842:OWQ589842 PGL589842:PGM589842 PQH589842:PQI589842 QAD589842:QAE589842 QJZ589842:QKA589842 QTV589842:QTW589842 RDR589842:RDS589842 RNN589842:RNO589842 RXJ589842:RXK589842 SHF589842:SHG589842 SRB589842:SRC589842 TAX589842:TAY589842 TKT589842:TKU589842 TUP589842:TUQ589842 UEL589842:UEM589842 UOH589842:UOI589842 UYD589842:UYE589842 VHZ589842:VIA589842 VRV589842:VRW589842 WBR589842:WBS589842 WLN589842:WLO589842 WVJ589842:WVK589842 B655378:C655378 IX655378:IY655378 ST655378:SU655378 ACP655378:ACQ655378 AML655378:AMM655378 AWH655378:AWI655378 BGD655378:BGE655378 BPZ655378:BQA655378 BZV655378:BZW655378 CJR655378:CJS655378 CTN655378:CTO655378 DDJ655378:DDK655378 DNF655378:DNG655378 DXB655378:DXC655378 EGX655378:EGY655378 EQT655378:EQU655378 FAP655378:FAQ655378 FKL655378:FKM655378 FUH655378:FUI655378 GED655378:GEE655378 GNZ655378:GOA655378 GXV655378:GXW655378 HHR655378:HHS655378 HRN655378:HRO655378 IBJ655378:IBK655378 ILF655378:ILG655378 IVB655378:IVC655378 JEX655378:JEY655378 JOT655378:JOU655378 JYP655378:JYQ655378 KIL655378:KIM655378 KSH655378:KSI655378 LCD655378:LCE655378 LLZ655378:LMA655378 LVV655378:LVW655378 MFR655378:MFS655378 MPN655378:MPO655378 MZJ655378:MZK655378 NJF655378:NJG655378 NTB655378:NTC655378 OCX655378:OCY655378 OMT655378:OMU655378 OWP655378:OWQ655378 PGL655378:PGM655378 PQH655378:PQI655378 QAD655378:QAE655378 QJZ655378:QKA655378 QTV655378:QTW655378 RDR655378:RDS655378 RNN655378:RNO655378 RXJ655378:RXK655378 SHF655378:SHG655378 SRB655378:SRC655378 TAX655378:TAY655378 TKT655378:TKU655378 TUP655378:TUQ655378 UEL655378:UEM655378 UOH655378:UOI655378 UYD655378:UYE655378 VHZ655378:VIA655378 VRV655378:VRW655378 WBR655378:WBS655378 WLN655378:WLO655378 WVJ655378:WVK655378 B720914:C720914 IX720914:IY720914 ST720914:SU720914 ACP720914:ACQ720914 AML720914:AMM720914 AWH720914:AWI720914 BGD720914:BGE720914 BPZ720914:BQA720914 BZV720914:BZW720914 CJR720914:CJS720914 CTN720914:CTO720914 DDJ720914:DDK720914 DNF720914:DNG720914 DXB720914:DXC720914 EGX720914:EGY720914 EQT720914:EQU720914 FAP720914:FAQ720914 FKL720914:FKM720914 FUH720914:FUI720914 GED720914:GEE720914 GNZ720914:GOA720914 GXV720914:GXW720914 HHR720914:HHS720914 HRN720914:HRO720914 IBJ720914:IBK720914 ILF720914:ILG720914 IVB720914:IVC720914 JEX720914:JEY720914 JOT720914:JOU720914 JYP720914:JYQ720914 KIL720914:KIM720914 KSH720914:KSI720914 LCD720914:LCE720914 LLZ720914:LMA720914 LVV720914:LVW720914 MFR720914:MFS720914 MPN720914:MPO720914 MZJ720914:MZK720914 NJF720914:NJG720914 NTB720914:NTC720914 OCX720914:OCY720914 OMT720914:OMU720914 OWP720914:OWQ720914 PGL720914:PGM720914 PQH720914:PQI720914 QAD720914:QAE720914 QJZ720914:QKA720914 QTV720914:QTW720914 RDR720914:RDS720914 RNN720914:RNO720914 RXJ720914:RXK720914 SHF720914:SHG720914 SRB720914:SRC720914 TAX720914:TAY720914 TKT720914:TKU720914 TUP720914:TUQ720914 UEL720914:UEM720914 UOH720914:UOI720914 UYD720914:UYE720914 VHZ720914:VIA720914 VRV720914:VRW720914 WBR720914:WBS720914 WLN720914:WLO720914 WVJ720914:WVK720914 B786450:C786450 IX786450:IY786450 ST786450:SU786450 ACP786450:ACQ786450 AML786450:AMM786450 AWH786450:AWI786450 BGD786450:BGE786450 BPZ786450:BQA786450 BZV786450:BZW786450 CJR786450:CJS786450 CTN786450:CTO786450 DDJ786450:DDK786450 DNF786450:DNG786450 DXB786450:DXC786450 EGX786450:EGY786450 EQT786450:EQU786450 FAP786450:FAQ786450 FKL786450:FKM786450 FUH786450:FUI786450 GED786450:GEE786450 GNZ786450:GOA786450 GXV786450:GXW786450 HHR786450:HHS786450 HRN786450:HRO786450 IBJ786450:IBK786450 ILF786450:ILG786450 IVB786450:IVC786450 JEX786450:JEY786450 JOT786450:JOU786450 JYP786450:JYQ786450 KIL786450:KIM786450 KSH786450:KSI786450 LCD786450:LCE786450 LLZ786450:LMA786450 LVV786450:LVW786450 MFR786450:MFS786450 MPN786450:MPO786450 MZJ786450:MZK786450 NJF786450:NJG786450 NTB786450:NTC786450 OCX786450:OCY786450 OMT786450:OMU786450 OWP786450:OWQ786450 PGL786450:PGM786450 PQH786450:PQI786450 QAD786450:QAE786450 QJZ786450:QKA786450 QTV786450:QTW786450 RDR786450:RDS786450 RNN786450:RNO786450 RXJ786450:RXK786450 SHF786450:SHG786450 SRB786450:SRC786450 TAX786450:TAY786450 TKT786450:TKU786450 TUP786450:TUQ786450 UEL786450:UEM786450 UOH786450:UOI786450 UYD786450:UYE786450 VHZ786450:VIA786450 VRV786450:VRW786450 WBR786450:WBS786450 WLN786450:WLO786450 WVJ786450:WVK786450 B851986:C851986 IX851986:IY851986 ST851986:SU851986 ACP851986:ACQ851986 AML851986:AMM851986 AWH851986:AWI851986 BGD851986:BGE851986 BPZ851986:BQA851986 BZV851986:BZW851986 CJR851986:CJS851986 CTN851986:CTO851986 DDJ851986:DDK851986 DNF851986:DNG851986 DXB851986:DXC851986 EGX851986:EGY851986 EQT851986:EQU851986 FAP851986:FAQ851986 FKL851986:FKM851986 FUH851986:FUI851986 GED851986:GEE851986 GNZ851986:GOA851986 GXV851986:GXW851986 HHR851986:HHS851986 HRN851986:HRO851986 IBJ851986:IBK851986 ILF851986:ILG851986 IVB851986:IVC851986 JEX851986:JEY851986 JOT851986:JOU851986 JYP851986:JYQ851986 KIL851986:KIM851986 KSH851986:KSI851986 LCD851986:LCE851986 LLZ851986:LMA851986 LVV851986:LVW851986 MFR851986:MFS851986 MPN851986:MPO851986 MZJ851986:MZK851986 NJF851986:NJG851986 NTB851986:NTC851986 OCX851986:OCY851986 OMT851986:OMU851986 OWP851986:OWQ851986 PGL851986:PGM851986 PQH851986:PQI851986 QAD851986:QAE851986 QJZ851986:QKA851986 QTV851986:QTW851986 RDR851986:RDS851986 RNN851986:RNO851986 RXJ851986:RXK851986 SHF851986:SHG851986 SRB851986:SRC851986 TAX851986:TAY851986 TKT851986:TKU851986 TUP851986:TUQ851986 UEL851986:UEM851986 UOH851986:UOI851986 UYD851986:UYE851986 VHZ851986:VIA851986 VRV851986:VRW851986 WBR851986:WBS851986 WLN851986:WLO851986 WVJ851986:WVK851986 B917522:C917522 IX917522:IY917522 ST917522:SU917522 ACP917522:ACQ917522 AML917522:AMM917522 AWH917522:AWI917522 BGD917522:BGE917522 BPZ917522:BQA917522 BZV917522:BZW917522 CJR917522:CJS917522 CTN917522:CTO917522 DDJ917522:DDK917522 DNF917522:DNG917522 DXB917522:DXC917522 EGX917522:EGY917522 EQT917522:EQU917522 FAP917522:FAQ917522 FKL917522:FKM917522 FUH917522:FUI917522 GED917522:GEE917522 GNZ917522:GOA917522 GXV917522:GXW917522 HHR917522:HHS917522 HRN917522:HRO917522 IBJ917522:IBK917522 ILF917522:ILG917522 IVB917522:IVC917522 JEX917522:JEY917522 JOT917522:JOU917522 JYP917522:JYQ917522 KIL917522:KIM917522 KSH917522:KSI917522 LCD917522:LCE917522 LLZ917522:LMA917522 LVV917522:LVW917522 MFR917522:MFS917522 MPN917522:MPO917522 MZJ917522:MZK917522 NJF917522:NJG917522 NTB917522:NTC917522 OCX917522:OCY917522 OMT917522:OMU917522 OWP917522:OWQ917522 PGL917522:PGM917522 PQH917522:PQI917522 QAD917522:QAE917522 QJZ917522:QKA917522 QTV917522:QTW917522 RDR917522:RDS917522 RNN917522:RNO917522 RXJ917522:RXK917522 SHF917522:SHG917522 SRB917522:SRC917522 TAX917522:TAY917522 TKT917522:TKU917522 TUP917522:TUQ917522 UEL917522:UEM917522 UOH917522:UOI917522 UYD917522:UYE917522 VHZ917522:VIA917522 VRV917522:VRW917522 WBR917522:WBS917522 WLN917522:WLO917522 WVJ917522:WVK917522 B983058:C983058 IX983058:IY983058 ST983058:SU983058 ACP983058:ACQ983058 AML983058:AMM983058 AWH983058:AWI983058 BGD983058:BGE983058 BPZ983058:BQA983058 BZV983058:BZW983058 CJR983058:CJS983058 CTN983058:CTO983058 DDJ983058:DDK983058 DNF983058:DNG983058 DXB983058:DXC983058 EGX983058:EGY983058 EQT983058:EQU983058 FAP983058:FAQ983058 FKL983058:FKM983058 FUH983058:FUI983058 GED983058:GEE983058 GNZ983058:GOA983058 GXV983058:GXW983058 HHR983058:HHS983058 HRN983058:HRO983058 IBJ983058:IBK983058 ILF983058:ILG983058 IVB983058:IVC983058 JEX983058:JEY983058 JOT983058:JOU983058 JYP983058:JYQ983058 KIL983058:KIM983058 KSH983058:KSI983058 LCD983058:LCE983058 LLZ983058:LMA983058 LVV983058:LVW983058 MFR983058:MFS983058 MPN983058:MPO983058 MZJ983058:MZK983058 NJF983058:NJG983058 NTB983058:NTC983058 OCX983058:OCY983058 OMT983058:OMU983058 OWP983058:OWQ983058 PGL983058:PGM983058 PQH983058:PQI983058 QAD983058:QAE983058 QJZ983058:QKA983058 QTV983058:QTW983058 RDR983058:RDS983058 RNN983058:RNO983058 RXJ983058:RXK983058 SHF983058:SHG983058 SRB983058:SRC983058 TAX983058:TAY983058 TKT983058:TKU983058 TUP983058:TUQ983058 UEL983058:UEM983058 UOH983058:UOI983058 UYD983058:UYE983058 VHZ983058:VIA983058 VRV983058:VRW983058 WBR983058:WBS983058 WLN983058:WLO983058 WVJ983058:WVK98305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113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114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115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3430031782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116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5.0724637681159424</v>
      </c>
      <c r="C28" s="12">
        <v>4.53</v>
      </c>
      <c r="D28" s="13">
        <v>0.12913461538461538</v>
      </c>
      <c r="E28" s="13">
        <v>1.2913461538461539E-2</v>
      </c>
      <c r="F28" s="11">
        <v>5.0560880016722409</v>
      </c>
      <c r="G28" s="11">
        <v>5.0397122352285404</v>
      </c>
      <c r="H28" s="11">
        <v>5.0069607023411375</v>
      </c>
      <c r="I28" s="21" t="s">
        <v>24</v>
      </c>
      <c r="J28" s="14" t="s">
        <v>25</v>
      </c>
      <c r="K28" s="5" t="s">
        <v>25</v>
      </c>
    </row>
    <row r="29" spans="1:19" s="20" customFormat="1" ht="38.25">
      <c r="A29" s="15" t="s">
        <v>28</v>
      </c>
      <c r="B29" s="11">
        <v>0.10465989535241613</v>
      </c>
      <c r="C29" s="12">
        <v>26.24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117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1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18" priority="6" operator="containsText" text="Готово">
      <formula>NOT(ISERROR(SEARCH("Готово",I26)))</formula>
    </cfRule>
  </conditionalFormatting>
  <conditionalFormatting sqref="I32">
    <cfRule type="containsText" dxfId="11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16" priority="4" operator="containsText" text="Готово">
      <formula>NOT(ISERROR(SEARCH("Готово",I32)))</formula>
    </cfRule>
  </conditionalFormatting>
  <conditionalFormatting sqref="I33">
    <cfRule type="containsText" dxfId="11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1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113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114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115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3430031782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118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17.5</v>
      </c>
      <c r="C28" s="12">
        <v>4.53</v>
      </c>
      <c r="D28" s="13">
        <v>0.74122857142857135</v>
      </c>
      <c r="E28" s="13">
        <v>0.24473714285714285</v>
      </c>
      <c r="F28" s="11">
        <v>16.429275000000001</v>
      </c>
      <c r="G28" s="11">
        <v>15.358550000000001</v>
      </c>
      <c r="H28" s="11">
        <v>13.2171</v>
      </c>
      <c r="I28" s="21" t="s">
        <v>24</v>
      </c>
      <c r="J28" s="14" t="s">
        <v>25</v>
      </c>
      <c r="K28" s="5" t="s">
        <v>43</v>
      </c>
    </row>
    <row r="29" spans="1:19" s="20" customFormat="1" ht="38.25">
      <c r="A29" s="15" t="s">
        <v>28</v>
      </c>
      <c r="B29" s="11">
        <v>0</v>
      </c>
      <c r="C29" s="12">
        <v>26.24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1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12" priority="6" operator="containsText" text="Готово">
      <formula>NOT(ISERROR(SEARCH("Готово",I26)))</formula>
    </cfRule>
  </conditionalFormatting>
  <conditionalFormatting sqref="I32">
    <cfRule type="containsText" dxfId="11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10" priority="4" operator="containsText" text="Готово">
      <formula>NOT(ISERROR(SEARCH("Готово",I32)))</formula>
    </cfRule>
  </conditionalFormatting>
  <conditionalFormatting sqref="I33">
    <cfRule type="containsText" dxfId="10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0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44104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119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3430031990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 ht="38.25">
      <c r="A29" s="15" t="s">
        <v>28</v>
      </c>
      <c r="B29" s="11">
        <v>9.6593059936908518E-3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2.5763688760806917E-2</v>
      </c>
      <c r="C33" s="12" t="s">
        <v>23</v>
      </c>
      <c r="D33" s="13" t="s">
        <v>23</v>
      </c>
      <c r="E33" s="13" t="s">
        <v>46</v>
      </c>
      <c r="F33" s="17">
        <v>2.5377233429394814E-2</v>
      </c>
      <c r="G33" s="17">
        <v>2.499077809798271E-2</v>
      </c>
      <c r="H33" s="17">
        <v>2.42178674351585E-2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0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06" priority="6" operator="containsText" text="Готово">
      <formula>NOT(ISERROR(SEARCH("Готово",I26)))</formula>
    </cfRule>
  </conditionalFormatting>
  <conditionalFormatting sqref="I32">
    <cfRule type="containsText" dxfId="10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04" priority="4" operator="containsText" text="Готово">
      <formula>NOT(ISERROR(SEARCH("Готово",I32)))</formula>
    </cfRule>
  </conditionalFormatting>
  <conditionalFormatting sqref="I33">
    <cfRule type="containsText" dxfId="10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0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124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232.97356544165055</v>
      </c>
      <c r="C29" s="12">
        <v>14.16</v>
      </c>
      <c r="D29" s="13">
        <v>0.66124401913875586</v>
      </c>
      <c r="E29" s="13">
        <v>0.19674641148325356</v>
      </c>
      <c r="F29" s="11">
        <v>221.51438719887463</v>
      </c>
      <c r="G29" s="11">
        <v>210.05520895609871</v>
      </c>
      <c r="H29" s="11">
        <v>187.13685247054687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0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00" priority="6" operator="containsText" text="Готово">
      <formula>NOT(ISERROR(SEARCH("Готово",I26)))</formula>
    </cfRule>
  </conditionalFormatting>
  <conditionalFormatting sqref="I32">
    <cfRule type="containsText" dxfId="9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8" priority="4" operator="containsText" text="Готово">
      <formula>NOT(ISERROR(SEARCH("Готово",I32)))</formula>
    </cfRule>
  </conditionalFormatting>
  <conditionalFormatting sqref="I33">
    <cfRule type="containsText" dxfId="9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21" sqref="B21:C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44104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125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83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 ht="41.25" customHeight="1">
      <c r="A21" s="6" t="s">
        <v>8</v>
      </c>
      <c r="B21" s="53" t="s">
        <v>126</v>
      </c>
      <c r="C21" s="5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3430031775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124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31.171224732461358</v>
      </c>
      <c r="C29" s="12">
        <v>14.16</v>
      </c>
      <c r="D29" s="13">
        <v>0.55047619047619034</v>
      </c>
      <c r="E29" s="13">
        <v>0.13028571428571425</v>
      </c>
      <c r="F29" s="11">
        <v>30.155933412604046</v>
      </c>
      <c r="G29" s="11">
        <v>29.140642092746731</v>
      </c>
      <c r="H29" s="11">
        <v>27.110059453032108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86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9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4" priority="6" operator="containsText" text="Готово">
      <formula>NOT(ISERROR(SEARCH("Готово",I26)))</formula>
    </cfRule>
  </conditionalFormatting>
  <conditionalFormatting sqref="I32">
    <cfRule type="containsText" dxfId="9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2" priority="4" operator="containsText" text="Готово">
      <formula>NOT(ISERROR(SEARCH("Готово",I32)))</formula>
    </cfRule>
  </conditionalFormatting>
  <conditionalFormatting sqref="I33">
    <cfRule type="containsText" dxfId="9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127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108.25916606757728</v>
      </c>
      <c r="C29" s="12">
        <v>14.16</v>
      </c>
      <c r="D29" s="13">
        <v>0.66124401913875586</v>
      </c>
      <c r="E29" s="13">
        <v>0.19674641148325356</v>
      </c>
      <c r="F29" s="11">
        <v>102.93426545908592</v>
      </c>
      <c r="G29" s="11">
        <v>97.609364850594559</v>
      </c>
      <c r="H29" s="11">
        <v>86.959563633611836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8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88" priority="6" operator="containsText" text="Готово">
      <formula>NOT(ISERROR(SEARCH("Готово",I26)))</formula>
    </cfRule>
  </conditionalFormatting>
  <conditionalFormatting sqref="I32">
    <cfRule type="containsText" dxfId="8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86" priority="4" operator="containsText" text="Готово">
      <formula>NOT(ISERROR(SEARCH("Готово",I32)))</formula>
    </cfRule>
  </conditionalFormatting>
  <conditionalFormatting sqref="I33">
    <cfRule type="containsText" dxfId="8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8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128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>
        <v>29.274856977330074</v>
      </c>
      <c r="C26" s="12">
        <v>28.39</v>
      </c>
      <c r="D26" s="13">
        <v>3.750847457627144E-2</v>
      </c>
      <c r="E26" s="13">
        <v>0</v>
      </c>
      <c r="F26" s="11" t="s">
        <v>53</v>
      </c>
      <c r="G26" s="11" t="s">
        <v>53</v>
      </c>
      <c r="H26" s="11" t="s">
        <v>53</v>
      </c>
      <c r="I26" s="21" t="s">
        <v>24</v>
      </c>
      <c r="J26" s="14" t="s">
        <v>54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170.27716458180035</v>
      </c>
      <c r="C29" s="12">
        <v>14.16</v>
      </c>
      <c r="D29" s="13">
        <v>0.66124401913875586</v>
      </c>
      <c r="E29" s="13">
        <v>0.19674641148325356</v>
      </c>
      <c r="F29" s="11">
        <v>161.90180930954722</v>
      </c>
      <c r="G29" s="11">
        <v>153.52645403729406</v>
      </c>
      <c r="H29" s="11">
        <v>136.77574349278777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8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82" priority="6" operator="containsText" text="Готово">
      <formula>NOT(ISERROR(SEARCH("Готово",I26)))</formula>
    </cfRule>
  </conditionalFormatting>
  <conditionalFormatting sqref="I32">
    <cfRule type="containsText" dxfId="8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80" priority="4" operator="containsText" text="Готово">
      <formula>NOT(ISERROR(SEARCH("Готово",I32)))</formula>
    </cfRule>
  </conditionalFormatting>
  <conditionalFormatting sqref="I33">
    <cfRule type="containsText" dxfId="7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7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129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38.686906189904988</v>
      </c>
      <c r="C26" s="12">
        <v>28.39</v>
      </c>
      <c r="D26" s="13">
        <v>0.26820876288659806</v>
      </c>
      <c r="E26" s="13">
        <v>2.6820876288659808E-2</v>
      </c>
      <c r="F26" s="11">
        <v>38.427502008677379</v>
      </c>
      <c r="G26" s="11">
        <v>38.16809782744977</v>
      </c>
      <c r="H26" s="11">
        <v>37.64928946499456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 ht="38.25">
      <c r="A29" s="15" t="s">
        <v>28</v>
      </c>
      <c r="B29" s="11">
        <v>11.577201817958482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1.4107374999999998E-5</v>
      </c>
      <c r="C33" s="12" t="s">
        <v>23</v>
      </c>
      <c r="D33" s="13" t="s">
        <v>23</v>
      </c>
      <c r="E33" s="13" t="s">
        <v>46</v>
      </c>
      <c r="F33" s="17">
        <v>1.3895764374999998E-5</v>
      </c>
      <c r="G33" s="17">
        <v>1.3684153749999999E-5</v>
      </c>
      <c r="H33" s="17">
        <v>1.3260932499999998E-5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73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7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76" priority="6" operator="containsText" text="Готово">
      <formula>NOT(ISERROR(SEARCH("Готово",I26)))</formula>
    </cfRule>
  </conditionalFormatting>
  <conditionalFormatting sqref="I32">
    <cfRule type="containsText" dxfId="7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74" priority="4" operator="containsText" text="Готово">
      <formula>NOT(ISERROR(SEARCH("Готово",I32)))</formula>
    </cfRule>
  </conditionalFormatting>
  <conditionalFormatting sqref="I33">
    <cfRule type="containsText" dxfId="7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7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44075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50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51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52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3430030620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>
        <v>0.1388888888888889</v>
      </c>
      <c r="C28" s="12">
        <v>5.16</v>
      </c>
      <c r="D28" s="13">
        <v>0</v>
      </c>
      <c r="E28" s="13">
        <v>0</v>
      </c>
      <c r="F28" s="11" t="s">
        <v>53</v>
      </c>
      <c r="G28" s="11" t="s">
        <v>53</v>
      </c>
      <c r="H28" s="11" t="s">
        <v>53</v>
      </c>
      <c r="I28" s="21" t="s">
        <v>24</v>
      </c>
      <c r="J28" s="14" t="s">
        <v>54</v>
      </c>
      <c r="K28" s="5" t="s">
        <v>43</v>
      </c>
    </row>
    <row r="29" spans="1:19" s="20" customFormat="1">
      <c r="A29" s="15" t="s">
        <v>28</v>
      </c>
      <c r="B29" s="11">
        <v>157.85454545454544</v>
      </c>
      <c r="C29" s="12">
        <v>33.299999999999997</v>
      </c>
      <c r="D29" s="13">
        <v>0.81163934426229511</v>
      </c>
      <c r="E29" s="13">
        <v>0.28698360655737709</v>
      </c>
      <c r="F29" s="11">
        <v>146.52912876304023</v>
      </c>
      <c r="G29" s="11">
        <v>135.20371207153499</v>
      </c>
      <c r="H29" s="11">
        <v>112.55287868852457</v>
      </c>
      <c r="I29" s="21" t="s">
        <v>24</v>
      </c>
      <c r="J29" s="14" t="s">
        <v>25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3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32" priority="6" operator="containsText" text="Готово">
      <formula>NOT(ISERROR(SEARCH("Готово",I26)))</formula>
    </cfRule>
  </conditionalFormatting>
  <conditionalFormatting sqref="I32">
    <cfRule type="containsText" dxfId="23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30" priority="4" operator="containsText" text="Готово">
      <formula>NOT(ISERROR(SEARCH("Готово",I32)))</formula>
    </cfRule>
  </conditionalFormatting>
  <conditionalFormatting sqref="I33">
    <cfRule type="containsText" dxfId="22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2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130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131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166.05631188118812</v>
      </c>
      <c r="C29" s="12">
        <v>14.16</v>
      </c>
      <c r="D29" s="13">
        <v>0.66124401913875586</v>
      </c>
      <c r="E29" s="13">
        <v>0.19674641148325356</v>
      </c>
      <c r="F29" s="11">
        <v>157.88856601449618</v>
      </c>
      <c r="G29" s="11">
        <v>149.72082014780426</v>
      </c>
      <c r="H29" s="11">
        <v>133.3853284144204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7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70" priority="6" operator="containsText" text="Готово">
      <formula>NOT(ISERROR(SEARCH("Готово",I26)))</formula>
    </cfRule>
  </conditionalFormatting>
  <conditionalFormatting sqref="I32">
    <cfRule type="containsText" dxfId="6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68" priority="4" operator="containsText" text="Готово">
      <formula>NOT(ISERROR(SEARCH("Готово",I32)))</formula>
    </cfRule>
  </conditionalFormatting>
  <conditionalFormatting sqref="I33">
    <cfRule type="containsText" dxfId="6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21" sqref="B21:C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44104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125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83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 ht="43.5" customHeight="1">
      <c r="A21" s="6" t="s">
        <v>8</v>
      </c>
      <c r="B21" s="53" t="s">
        <v>132</v>
      </c>
      <c r="C21" s="5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3430031775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85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22.648576512455517</v>
      </c>
      <c r="C29" s="12">
        <v>14.16</v>
      </c>
      <c r="D29" s="13">
        <v>0.38701298701298698</v>
      </c>
      <c r="E29" s="13">
        <v>3.8701298701298702E-2</v>
      </c>
      <c r="F29" s="11">
        <v>22.429444181263577</v>
      </c>
      <c r="G29" s="11">
        <v>22.210311850071637</v>
      </c>
      <c r="H29" s="11">
        <v>21.772047187687757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9.8348685741824968E-6</v>
      </c>
      <c r="C33" s="12" t="s">
        <v>23</v>
      </c>
      <c r="D33" s="13" t="s">
        <v>23</v>
      </c>
      <c r="E33" s="13" t="s">
        <v>46</v>
      </c>
      <c r="F33" s="17">
        <v>9.6873455455697583E-6</v>
      </c>
      <c r="G33" s="17">
        <v>9.5398225169570215E-6</v>
      </c>
      <c r="H33" s="17">
        <v>9.2447764597315462E-6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86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6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64" priority="6" operator="containsText" text="Готово">
      <formula>NOT(ISERROR(SEARCH("Готово",I26)))</formula>
    </cfRule>
  </conditionalFormatting>
  <conditionalFormatting sqref="I32">
    <cfRule type="containsText" dxfId="6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62" priority="4" operator="containsText" text="Готово">
      <formula>NOT(ISERROR(SEARCH("Готово",I32)))</formula>
    </cfRule>
  </conditionalFormatting>
  <conditionalFormatting sqref="I33">
    <cfRule type="containsText" dxfId="6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21" sqref="B21:C21"/>
    </sheetView>
  </sheetViews>
  <sheetFormatPr defaultColWidth="0" defaultRowHeight="14.25" customHeight="1" zeroHeight="1"/>
  <cols>
    <col min="1" max="1" width="53.42578125" style="39" customWidth="1"/>
    <col min="2" max="8" width="25.28515625" style="39" customWidth="1"/>
    <col min="9" max="9" width="41.28515625" style="39" customWidth="1"/>
    <col min="10" max="10" width="21" style="39" hidden="1" customWidth="1"/>
    <col min="11" max="11" width="9.140625" style="39" hidden="1" customWidth="1"/>
    <col min="12" max="27" width="0" style="39" hidden="1" customWidth="1"/>
    <col min="28" max="16384" width="9.140625" style="39" hidden="1"/>
  </cols>
  <sheetData>
    <row r="1" spans="1:19" s="23" customFormat="1" ht="30.95" customHeight="1">
      <c r="A1" s="22" t="s">
        <v>0</v>
      </c>
    </row>
    <row r="2" spans="1:19" s="25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5" customFormat="1" ht="2.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24"/>
    </row>
    <row r="4" spans="1:19" s="25" customFormat="1" ht="6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24"/>
    </row>
    <row r="5" spans="1:19" s="25" customFormat="1">
      <c r="A5" s="60"/>
      <c r="B5" s="60"/>
      <c r="C5" s="60"/>
      <c r="D5" s="60"/>
      <c r="E5" s="60"/>
      <c r="F5" s="60"/>
      <c r="G5" s="60"/>
      <c r="H5" s="60"/>
      <c r="I5" s="60"/>
      <c r="J5" s="60"/>
      <c r="K5" s="24"/>
    </row>
    <row r="6" spans="1:19" s="25" customFormat="1">
      <c r="A6" s="60"/>
      <c r="B6" s="60"/>
      <c r="C6" s="60"/>
      <c r="D6" s="60"/>
      <c r="E6" s="60"/>
      <c r="F6" s="60"/>
      <c r="G6" s="60"/>
      <c r="H6" s="60"/>
      <c r="I6" s="60"/>
      <c r="J6" s="60"/>
      <c r="K6" s="24"/>
    </row>
    <row r="7" spans="1:19" s="25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24"/>
    </row>
    <row r="8" spans="1:19" s="25" customFormat="1" ht="5.0999999999999996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24"/>
    </row>
    <row r="9" spans="1:19" s="25" customFormat="1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24"/>
    </row>
    <row r="10" spans="1:19" s="25" customForma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6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24"/>
    </row>
    <row r="12" spans="1:19" s="25" customForma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24"/>
    </row>
    <row r="13" spans="1:19" s="25" customForma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24"/>
    </row>
    <row r="14" spans="1:19" s="25" customForma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9" s="25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24"/>
    </row>
    <row r="16" spans="1:19" s="25" customFormat="1" ht="5.0999999999999996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24"/>
    </row>
    <row r="17" spans="1:19" s="25" customForma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>
      <c r="A18" s="26" t="s">
        <v>3</v>
      </c>
      <c r="B18" s="62">
        <v>44103</v>
      </c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>
      <c r="A19" s="26" t="s">
        <v>4</v>
      </c>
      <c r="B19" s="59" t="s">
        <v>133</v>
      </c>
      <c r="C19" s="5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>
      <c r="A20" s="26" t="s">
        <v>6</v>
      </c>
      <c r="B20" s="59" t="s">
        <v>134</v>
      </c>
      <c r="C20" s="5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 ht="41.25" customHeight="1">
      <c r="A21" s="26" t="s">
        <v>8</v>
      </c>
      <c r="B21" s="63" t="s">
        <v>135</v>
      </c>
      <c r="C21" s="6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>
      <c r="A22" s="26" t="s">
        <v>10</v>
      </c>
      <c r="B22" s="54">
        <v>3430032031</v>
      </c>
      <c r="C22" s="5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>
      <c r="A23" s="26" t="s">
        <v>11</v>
      </c>
      <c r="B23" s="55" t="s">
        <v>136</v>
      </c>
      <c r="C23" s="55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3" customFormat="1">
      <c r="A24" s="27"/>
      <c r="B24" s="24"/>
      <c r="C24" s="24"/>
      <c r="D24" s="24"/>
      <c r="E24" s="24"/>
      <c r="F24" s="56"/>
      <c r="G24" s="56"/>
      <c r="H24" s="56"/>
      <c r="I24" s="24"/>
      <c r="J24" s="24"/>
      <c r="K24" s="24"/>
    </row>
    <row r="25" spans="1:19" s="25" customFormat="1" ht="60">
      <c r="A25" s="28" t="s">
        <v>13</v>
      </c>
      <c r="B25" s="28" t="s">
        <v>14</v>
      </c>
      <c r="C25" s="28" t="s">
        <v>15</v>
      </c>
      <c r="D25" s="28" t="s">
        <v>16</v>
      </c>
      <c r="E25" s="28" t="s">
        <v>17</v>
      </c>
      <c r="F25" s="29" t="s">
        <v>18</v>
      </c>
      <c r="G25" s="29" t="s">
        <v>19</v>
      </c>
      <c r="H25" s="29" t="s">
        <v>20</v>
      </c>
      <c r="I25" s="24"/>
      <c r="J25" s="24"/>
      <c r="K25" s="24"/>
    </row>
    <row r="26" spans="1:19" s="25" customFormat="1" ht="38.25">
      <c r="A26" s="30" t="s">
        <v>21</v>
      </c>
      <c r="B26" s="31" t="s">
        <v>22</v>
      </c>
      <c r="C26" s="32" t="s">
        <v>23</v>
      </c>
      <c r="D26" s="33" t="s">
        <v>23</v>
      </c>
      <c r="E26" s="33" t="s">
        <v>23</v>
      </c>
      <c r="F26" s="31" t="s">
        <v>23</v>
      </c>
      <c r="G26" s="31" t="s">
        <v>23</v>
      </c>
      <c r="H26" s="31" t="s">
        <v>23</v>
      </c>
      <c r="I26" s="34" t="s">
        <v>24</v>
      </c>
      <c r="J26" s="35" t="s">
        <v>25</v>
      </c>
      <c r="K26" s="24" t="s">
        <v>41</v>
      </c>
    </row>
    <row r="27" spans="1:19" s="25" customFormat="1" ht="38.25">
      <c r="A27" s="30" t="s">
        <v>26</v>
      </c>
      <c r="B27" s="31" t="s">
        <v>22</v>
      </c>
      <c r="C27" s="32" t="s">
        <v>23</v>
      </c>
      <c r="D27" s="33" t="s">
        <v>23</v>
      </c>
      <c r="E27" s="33" t="s">
        <v>23</v>
      </c>
      <c r="F27" s="31" t="s">
        <v>23</v>
      </c>
      <c r="G27" s="31" t="s">
        <v>23</v>
      </c>
      <c r="H27" s="31" t="s">
        <v>23</v>
      </c>
      <c r="I27" s="34" t="s">
        <v>24</v>
      </c>
      <c r="J27" s="35" t="s">
        <v>25</v>
      </c>
      <c r="K27" s="24" t="s">
        <v>42</v>
      </c>
    </row>
    <row r="28" spans="1:19" s="25" customFormat="1" ht="38.25">
      <c r="A28" s="36" t="s">
        <v>27</v>
      </c>
      <c r="B28" s="31">
        <v>3.4056538461538461</v>
      </c>
      <c r="C28" s="32">
        <v>4.53</v>
      </c>
      <c r="D28" s="33">
        <v>0</v>
      </c>
      <c r="E28" s="33">
        <v>0</v>
      </c>
      <c r="F28" s="31" t="s">
        <v>53</v>
      </c>
      <c r="G28" s="31" t="s">
        <v>53</v>
      </c>
      <c r="H28" s="31" t="s">
        <v>53</v>
      </c>
      <c r="I28" s="34" t="s">
        <v>24</v>
      </c>
      <c r="J28" s="35" t="s">
        <v>54</v>
      </c>
      <c r="K28" s="24" t="s">
        <v>43</v>
      </c>
    </row>
    <row r="29" spans="1:19" s="25" customFormat="1">
      <c r="A29" s="36" t="s">
        <v>28</v>
      </c>
      <c r="B29" s="31">
        <v>39.929922135706342</v>
      </c>
      <c r="C29" s="32">
        <v>26.24</v>
      </c>
      <c r="D29" s="33">
        <v>0.35536855036855042</v>
      </c>
      <c r="E29" s="33">
        <v>3.5536855036855046E-2</v>
      </c>
      <c r="F29" s="31">
        <v>39.575176172063962</v>
      </c>
      <c r="G29" s="31">
        <v>39.22043020842159</v>
      </c>
      <c r="H29" s="31">
        <v>38.510938281136838</v>
      </c>
      <c r="I29" s="34" t="s">
        <v>24</v>
      </c>
      <c r="J29" s="35" t="s">
        <v>25</v>
      </c>
      <c r="K29" s="24" t="s">
        <v>25</v>
      </c>
    </row>
    <row r="30" spans="1:19" s="25" customFormat="1" ht="38.25">
      <c r="A30" s="16" t="s">
        <v>29</v>
      </c>
      <c r="B30" s="31" t="s">
        <v>22</v>
      </c>
      <c r="C30" s="32" t="s">
        <v>23</v>
      </c>
      <c r="D30" s="33" t="s">
        <v>23</v>
      </c>
      <c r="E30" s="33" t="s">
        <v>23</v>
      </c>
      <c r="F30" s="31" t="s">
        <v>23</v>
      </c>
      <c r="G30" s="31" t="s">
        <v>23</v>
      </c>
      <c r="H30" s="31" t="s">
        <v>23</v>
      </c>
      <c r="I30" s="34" t="s">
        <v>24</v>
      </c>
      <c r="J30" s="35" t="s">
        <v>25</v>
      </c>
      <c r="K30" s="24" t="s">
        <v>44</v>
      </c>
    </row>
    <row r="31" spans="1:19" s="25" customFormat="1" ht="38.25">
      <c r="A31" s="30" t="s">
        <v>30</v>
      </c>
      <c r="B31" s="31" t="s">
        <v>22</v>
      </c>
      <c r="C31" s="32" t="s">
        <v>23</v>
      </c>
      <c r="D31" s="32" t="s">
        <v>23</v>
      </c>
      <c r="E31" s="33" t="s">
        <v>23</v>
      </c>
      <c r="F31" s="31" t="s">
        <v>23</v>
      </c>
      <c r="G31" s="31" t="s">
        <v>23</v>
      </c>
      <c r="H31" s="31" t="s">
        <v>23</v>
      </c>
      <c r="I31" s="34" t="s">
        <v>24</v>
      </c>
      <c r="J31" s="35" t="s">
        <v>25</v>
      </c>
      <c r="K31" s="24" t="s">
        <v>45</v>
      </c>
    </row>
    <row r="32" spans="1:19" s="25" customFormat="1" ht="38.25">
      <c r="A32" s="30" t="s">
        <v>31</v>
      </c>
      <c r="B32" s="31" t="s">
        <v>22</v>
      </c>
      <c r="C32" s="32" t="s">
        <v>23</v>
      </c>
      <c r="D32" s="33" t="s">
        <v>23</v>
      </c>
      <c r="E32" s="33" t="s">
        <v>23</v>
      </c>
      <c r="F32" s="31" t="s">
        <v>23</v>
      </c>
      <c r="G32" s="31" t="s">
        <v>23</v>
      </c>
      <c r="H32" s="31" t="s">
        <v>23</v>
      </c>
      <c r="I32" s="34" t="s">
        <v>24</v>
      </c>
      <c r="J32" s="35" t="s">
        <v>25</v>
      </c>
      <c r="K32" s="24"/>
    </row>
    <row r="33" spans="1:11" s="25" customFormat="1" ht="39.75" customHeight="1">
      <c r="A33" s="30" t="s">
        <v>32</v>
      </c>
      <c r="B33" s="37" t="s">
        <v>22</v>
      </c>
      <c r="C33" s="32" t="s">
        <v>23</v>
      </c>
      <c r="D33" s="33" t="s">
        <v>23</v>
      </c>
      <c r="E33" s="33" t="s">
        <v>23</v>
      </c>
      <c r="F33" s="37" t="s">
        <v>23</v>
      </c>
      <c r="G33" s="37" t="s">
        <v>23</v>
      </c>
      <c r="H33" s="37" t="s">
        <v>23</v>
      </c>
      <c r="I33" s="34" t="s">
        <v>24</v>
      </c>
      <c r="J33" s="35" t="s">
        <v>25</v>
      </c>
      <c r="K33" s="24"/>
    </row>
    <row r="34" spans="1:11" s="25" customFormat="1">
      <c r="A34" s="24"/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s="23" customFormat="1" ht="26.1" customHeight="1">
      <c r="A35" s="22" t="s">
        <v>34</v>
      </c>
      <c r="B35" s="38"/>
      <c r="C35" s="38"/>
      <c r="D35" s="38"/>
      <c r="E35" s="38"/>
      <c r="F35" s="38"/>
      <c r="G35" s="38"/>
      <c r="H35" s="38"/>
      <c r="I35" s="38"/>
    </row>
    <row r="36" spans="1:11" s="25" customFormat="1">
      <c r="A36" s="57" t="s">
        <v>137</v>
      </c>
      <c r="B36" s="57"/>
      <c r="C36" s="57"/>
      <c r="D36" s="57"/>
      <c r="E36" s="57"/>
      <c r="F36" s="57"/>
      <c r="G36" s="57"/>
      <c r="H36" s="57"/>
      <c r="I36" s="24"/>
      <c r="J36" s="24"/>
      <c r="K36" s="24"/>
    </row>
    <row r="37" spans="1:11" s="25" customFormat="1">
      <c r="A37" s="57"/>
      <c r="B37" s="57"/>
      <c r="C37" s="57"/>
      <c r="D37" s="57"/>
      <c r="E37" s="57"/>
      <c r="F37" s="57"/>
      <c r="G37" s="57"/>
      <c r="H37" s="57"/>
      <c r="I37" s="24"/>
      <c r="J37" s="24"/>
      <c r="K37" s="24"/>
    </row>
    <row r="38" spans="1:11" s="25" customFormat="1">
      <c r="A38" s="57"/>
      <c r="B38" s="57"/>
      <c r="C38" s="57"/>
      <c r="D38" s="57"/>
      <c r="E38" s="57"/>
      <c r="F38" s="57"/>
      <c r="G38" s="57"/>
      <c r="H38" s="57"/>
      <c r="I38" s="24"/>
      <c r="J38" s="24"/>
      <c r="K38" s="24"/>
    </row>
    <row r="39" spans="1:11" s="25" customFormat="1">
      <c r="A39" s="57"/>
      <c r="B39" s="57"/>
      <c r="C39" s="57"/>
      <c r="D39" s="57"/>
      <c r="E39" s="57"/>
      <c r="F39" s="57"/>
      <c r="G39" s="57"/>
      <c r="H39" s="57"/>
      <c r="I39" s="24"/>
      <c r="J39" s="24"/>
      <c r="K39" s="24"/>
    </row>
    <row r="40" spans="1:11" s="25" customFormat="1">
      <c r="A40" s="57"/>
      <c r="B40" s="57"/>
      <c r="C40" s="57"/>
      <c r="D40" s="57"/>
      <c r="E40" s="57"/>
      <c r="F40" s="57"/>
      <c r="G40" s="57"/>
      <c r="H40" s="57"/>
      <c r="I40" s="24"/>
      <c r="J40" s="24"/>
      <c r="K40" s="24"/>
    </row>
    <row r="41" spans="1:11" s="25" customFormat="1">
      <c r="A41" s="57"/>
      <c r="B41" s="57"/>
      <c r="C41" s="57"/>
      <c r="D41" s="57"/>
      <c r="E41" s="57"/>
      <c r="F41" s="57"/>
      <c r="G41" s="57"/>
      <c r="H41" s="57"/>
      <c r="I41" s="24"/>
      <c r="J41" s="24"/>
      <c r="K41" s="24"/>
    </row>
    <row r="42" spans="1:11" s="25" customFormat="1">
      <c r="A42" s="57"/>
      <c r="B42" s="57"/>
      <c r="C42" s="57"/>
      <c r="D42" s="57"/>
      <c r="E42" s="57"/>
      <c r="F42" s="57"/>
      <c r="G42" s="57"/>
      <c r="H42" s="57"/>
      <c r="I42" s="24"/>
      <c r="J42" s="24"/>
      <c r="K42" s="24"/>
    </row>
    <row r="43" spans="1:11" s="25" customFormat="1" ht="26.45" customHeight="1">
      <c r="A43" s="57"/>
      <c r="B43" s="57"/>
      <c r="C43" s="57"/>
      <c r="D43" s="57"/>
      <c r="E43" s="57"/>
      <c r="F43" s="57"/>
      <c r="G43" s="57"/>
      <c r="H43" s="57"/>
      <c r="I43" s="24"/>
      <c r="J43" s="24"/>
      <c r="K43" s="24"/>
    </row>
    <row r="44" spans="1:11" s="25" customFormat="1" ht="125.1" customHeight="1">
      <c r="A44" s="58" t="s">
        <v>48</v>
      </c>
      <c r="B44" s="58"/>
      <c r="C44" s="58"/>
      <c r="D44" s="58"/>
      <c r="E44" s="58"/>
      <c r="F44" s="58"/>
      <c r="G44" s="58"/>
      <c r="H44" s="58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58" priority="6" operator="containsText" text="Готово">
      <formula>NOT(ISERROR(SEARCH("Готово",I26)))</formula>
    </cfRule>
  </conditionalFormatting>
  <conditionalFormatting sqref="I32">
    <cfRule type="containsText" dxfId="5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56" priority="4" operator="containsText" text="Готово">
      <formula>NOT(ISERROR(SEARCH("Готово",I32)))</formula>
    </cfRule>
  </conditionalFormatting>
  <conditionalFormatting sqref="I33">
    <cfRule type="containsText" dxfId="5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5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138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139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140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3430032000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141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41.814365721125988</v>
      </c>
      <c r="C26" s="12">
        <v>28.39</v>
      </c>
      <c r="D26" s="13">
        <v>0.32557007125890758</v>
      </c>
      <c r="E26" s="13">
        <v>3.2557007125890762E-2</v>
      </c>
      <c r="F26" s="11">
        <v>41.474028070439161</v>
      </c>
      <c r="G26" s="11">
        <v>41.133690419752341</v>
      </c>
      <c r="H26" s="11">
        <v>40.453015118378687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>
        <v>0.64375000000000004</v>
      </c>
      <c r="C28" s="12">
        <v>1.59</v>
      </c>
      <c r="D28" s="13">
        <v>0</v>
      </c>
      <c r="E28" s="13">
        <v>0</v>
      </c>
      <c r="F28" s="11" t="s">
        <v>53</v>
      </c>
      <c r="G28" s="11" t="s">
        <v>53</v>
      </c>
      <c r="H28" s="11" t="s">
        <v>53</v>
      </c>
      <c r="I28" s="21" t="s">
        <v>24</v>
      </c>
      <c r="J28" s="14" t="s">
        <v>54</v>
      </c>
      <c r="K28" s="5" t="s">
        <v>43</v>
      </c>
    </row>
    <row r="29" spans="1:19" s="20" customFormat="1" ht="38.25">
      <c r="A29" s="15" t="s">
        <v>28</v>
      </c>
      <c r="B29" s="11">
        <v>12.951260613131115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1.4708561020036429E-2</v>
      </c>
      <c r="C33" s="12" t="s">
        <v>23</v>
      </c>
      <c r="D33" s="13" t="s">
        <v>23</v>
      </c>
      <c r="E33" s="13" t="s">
        <v>46</v>
      </c>
      <c r="F33" s="17">
        <v>1.4487932604735883E-2</v>
      </c>
      <c r="G33" s="17">
        <v>1.4267304189435337E-2</v>
      </c>
      <c r="H33" s="17">
        <v>1.3826047358834243E-2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73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52" priority="6" operator="containsText" text="Готово">
      <formula>NOT(ISERROR(SEARCH("Готово",I26)))</formula>
    </cfRule>
  </conditionalFormatting>
  <conditionalFormatting sqref="I32">
    <cfRule type="containsText" dxfId="5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50" priority="4" operator="containsText" text="Готово">
      <formula>NOT(ISERROR(SEARCH("Готово",I32)))</formula>
    </cfRule>
  </conditionalFormatting>
  <conditionalFormatting sqref="I33">
    <cfRule type="containsText" dxfId="4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4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98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99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142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3430031856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>
        <v>1.3655172413793104</v>
      </c>
      <c r="C28" s="12">
        <v>1.59</v>
      </c>
      <c r="D28" s="13">
        <v>0</v>
      </c>
      <c r="E28" s="13">
        <v>0</v>
      </c>
      <c r="F28" s="11" t="s">
        <v>53</v>
      </c>
      <c r="G28" s="11" t="s">
        <v>53</v>
      </c>
      <c r="H28" s="11" t="s">
        <v>53</v>
      </c>
      <c r="I28" s="21" t="s">
        <v>24</v>
      </c>
      <c r="J28" s="14" t="s">
        <v>54</v>
      </c>
      <c r="K28" s="5" t="s">
        <v>43</v>
      </c>
    </row>
    <row r="29" spans="1:19" s="20" customFormat="1">
      <c r="A29" s="15" t="s">
        <v>28</v>
      </c>
      <c r="B29" s="11">
        <v>16.96051227321238</v>
      </c>
      <c r="C29" s="12">
        <v>14.16</v>
      </c>
      <c r="D29" s="13">
        <v>0.17192982456140346</v>
      </c>
      <c r="E29" s="13">
        <v>1.719298245614035E-2</v>
      </c>
      <c r="F29" s="11">
        <v>16.887611825722256</v>
      </c>
      <c r="G29" s="11">
        <v>16.814711378232133</v>
      </c>
      <c r="H29" s="11">
        <v>16.668910483251889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25.5">
      <c r="A31" s="10" t="s">
        <v>30</v>
      </c>
      <c r="B31" s="11">
        <v>118.82687353464092</v>
      </c>
      <c r="C31" s="12" t="s">
        <v>23</v>
      </c>
      <c r="D31" s="12" t="s">
        <v>23</v>
      </c>
      <c r="E31" s="13" t="s">
        <v>46</v>
      </c>
      <c r="F31" s="11">
        <v>117.04447043162131</v>
      </c>
      <c r="G31" s="11">
        <v>115.26206732860169</v>
      </c>
      <c r="H31" s="11">
        <v>111.69726112256247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0.14910900382348477</v>
      </c>
      <c r="C33" s="12" t="s">
        <v>23</v>
      </c>
      <c r="D33" s="13" t="s">
        <v>23</v>
      </c>
      <c r="E33" s="13" t="s">
        <v>46</v>
      </c>
      <c r="F33" s="17">
        <v>0.14687236876613249</v>
      </c>
      <c r="G33" s="17">
        <v>0.14463573370878022</v>
      </c>
      <c r="H33" s="17">
        <v>0.14016246359407566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4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6" priority="6" operator="containsText" text="Готово">
      <formula>NOT(ISERROR(SEARCH("Готово",I26)))</formula>
    </cfRule>
  </conditionalFormatting>
  <conditionalFormatting sqref="I32">
    <cfRule type="containsText" dxfId="4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44" priority="4" operator="containsText" text="Готово">
      <formula>NOT(ISERROR(SEARCH("Готово",I32)))</formula>
    </cfRule>
  </conditionalFormatting>
  <conditionalFormatting sqref="I33">
    <cfRule type="containsText" dxfId="4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4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143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102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144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3430031824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145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73.702939838760386</v>
      </c>
      <c r="C26" s="12">
        <v>28.39</v>
      </c>
      <c r="D26" s="13">
        <v>0.62342838196286487</v>
      </c>
      <c r="E26" s="13">
        <v>0.1740570291777189</v>
      </c>
      <c r="F26" s="11">
        <v>70.495811151260696</v>
      </c>
      <c r="G26" s="11">
        <v>67.288682463760992</v>
      </c>
      <c r="H26" s="11">
        <v>60.874425088761605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>
        <v>0.89600000000000002</v>
      </c>
      <c r="C28" s="12">
        <v>1.59</v>
      </c>
      <c r="D28" s="13">
        <v>0</v>
      </c>
      <c r="E28" s="13">
        <v>0</v>
      </c>
      <c r="F28" s="11" t="s">
        <v>53</v>
      </c>
      <c r="G28" s="11" t="s">
        <v>53</v>
      </c>
      <c r="H28" s="11" t="s">
        <v>53</v>
      </c>
      <c r="I28" s="21" t="s">
        <v>24</v>
      </c>
      <c r="J28" s="14" t="s">
        <v>54</v>
      </c>
      <c r="K28" s="5" t="s">
        <v>43</v>
      </c>
    </row>
    <row r="29" spans="1:19" s="20" customFormat="1">
      <c r="A29" s="15" t="s">
        <v>28</v>
      </c>
      <c r="B29" s="11">
        <v>23.216532391568258</v>
      </c>
      <c r="C29" s="12">
        <v>14.16</v>
      </c>
      <c r="D29" s="13">
        <v>0.39999999999999997</v>
      </c>
      <c r="E29" s="13">
        <v>3.9999999999999994E-2</v>
      </c>
      <c r="F29" s="11">
        <v>22.984367067652574</v>
      </c>
      <c r="G29" s="11">
        <v>22.75220174373689</v>
      </c>
      <c r="H29" s="11">
        <v>22.287871095905526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1.4854984894259819E-5</v>
      </c>
      <c r="C33" s="12" t="s">
        <v>23</v>
      </c>
      <c r="D33" s="13" t="s">
        <v>23</v>
      </c>
      <c r="E33" s="13" t="s">
        <v>46</v>
      </c>
      <c r="F33" s="17">
        <v>1.4632160120845922E-5</v>
      </c>
      <c r="G33" s="17">
        <v>1.4409335347432024E-5</v>
      </c>
      <c r="H33" s="17">
        <v>1.3963685800604229E-5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63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4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0" priority="6" operator="containsText" text="Готово">
      <formula>NOT(ISERROR(SEARCH("Готово",I26)))</formula>
    </cfRule>
  </conditionalFormatting>
  <conditionalFormatting sqref="I32">
    <cfRule type="containsText" dxfId="3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38" priority="4" operator="containsText" text="Готово">
      <formula>NOT(ISERROR(SEARCH("Готово",I32)))</formula>
    </cfRule>
  </conditionalFormatting>
  <conditionalFormatting sqref="I33">
    <cfRule type="containsText" dxfId="3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3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143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102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144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3430031824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146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3.2</v>
      </c>
      <c r="C28" s="12">
        <v>1.59</v>
      </c>
      <c r="D28" s="13">
        <v>0.51553191489361705</v>
      </c>
      <c r="E28" s="13">
        <v>0.10931914893617024</v>
      </c>
      <c r="F28" s="11">
        <v>3.1125446808510642</v>
      </c>
      <c r="G28" s="11">
        <v>3.0250893617021277</v>
      </c>
      <c r="H28" s="11">
        <v>2.8501787234042553</v>
      </c>
      <c r="I28" s="21" t="s">
        <v>24</v>
      </c>
      <c r="J28" s="14" t="s">
        <v>25</v>
      </c>
      <c r="K28" s="5" t="s">
        <v>25</v>
      </c>
    </row>
    <row r="29" spans="1:19" s="20" customFormat="1">
      <c r="A29" s="15" t="s">
        <v>28</v>
      </c>
      <c r="B29" s="11">
        <v>53.122895622895626</v>
      </c>
      <c r="C29" s="12">
        <v>14.16</v>
      </c>
      <c r="D29" s="13">
        <v>0.66124401913875586</v>
      </c>
      <c r="E29" s="13">
        <v>0.19674641148325356</v>
      </c>
      <c r="F29" s="11">
        <v>50.509960852544587</v>
      </c>
      <c r="G29" s="11">
        <v>47.897026082193548</v>
      </c>
      <c r="H29" s="11">
        <v>42.671156541491477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147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3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34" priority="6" operator="containsText" text="Готово">
      <formula>NOT(ISERROR(SEARCH("Готово",I26)))</formula>
    </cfRule>
  </conditionalFormatting>
  <conditionalFormatting sqref="I32">
    <cfRule type="containsText" dxfId="3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32" priority="4" operator="containsText" text="Готово">
      <formula>NOT(ISERROR(SEARCH("Готово",I32)))</formula>
    </cfRule>
  </conditionalFormatting>
  <conditionalFormatting sqref="I33">
    <cfRule type="containsText" dxfId="3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3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44099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122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106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123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3430031920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148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128.0507187098282</v>
      </c>
      <c r="C29" s="12">
        <v>14.16</v>
      </c>
      <c r="D29" s="13">
        <v>0.66124401913875586</v>
      </c>
      <c r="E29" s="13">
        <v>0.19674641148325356</v>
      </c>
      <c r="F29" s="11">
        <v>121.75233886132565</v>
      </c>
      <c r="G29" s="11">
        <v>115.45395901282311</v>
      </c>
      <c r="H29" s="11">
        <v>102.85719931581799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4.5892E-6</v>
      </c>
      <c r="C33" s="12" t="s">
        <v>23</v>
      </c>
      <c r="D33" s="13" t="s">
        <v>23</v>
      </c>
      <c r="E33" s="13" t="s">
        <v>46</v>
      </c>
      <c r="F33" s="17">
        <v>4.5203620000000002E-6</v>
      </c>
      <c r="G33" s="17">
        <v>4.4515240000000003E-6</v>
      </c>
      <c r="H33" s="17">
        <v>4.3138479999999997E-6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8" priority="6" operator="containsText" text="Готово">
      <formula>NOT(ISERROR(SEARCH("Готово",I26)))</formula>
    </cfRule>
  </conditionalFormatting>
  <conditionalFormatting sqref="I32">
    <cfRule type="containsText" dxfId="2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6" priority="4" operator="containsText" text="Готово">
      <formula>NOT(ISERROR(SEARCH("Готово",I32)))</formula>
    </cfRule>
  </conditionalFormatting>
  <conditionalFormatting sqref="I33">
    <cfRule type="containsText" dxfId="2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149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150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151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3430031951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152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41.448710674793183</v>
      </c>
      <c r="C26" s="12">
        <v>28.39</v>
      </c>
      <c r="D26" s="13">
        <v>0.32557007125890758</v>
      </c>
      <c r="E26" s="13">
        <v>3.2557007125890762E-2</v>
      </c>
      <c r="F26" s="11">
        <v>41.111349182593628</v>
      </c>
      <c r="G26" s="11">
        <v>40.773987690394073</v>
      </c>
      <c r="H26" s="11">
        <v>40.099264705994962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3.8736842105263158</v>
      </c>
      <c r="C28" s="12">
        <v>1.59</v>
      </c>
      <c r="D28" s="13">
        <v>0.59130769230769231</v>
      </c>
      <c r="E28" s="13">
        <v>0.15478461538461541</v>
      </c>
      <c r="F28" s="11">
        <v>3.7237875303643726</v>
      </c>
      <c r="G28" s="11">
        <v>3.5738908502024289</v>
      </c>
      <c r="H28" s="11">
        <v>3.2740974898785424</v>
      </c>
      <c r="I28" s="21" t="s">
        <v>24</v>
      </c>
      <c r="J28" s="14" t="s">
        <v>25</v>
      </c>
      <c r="K28" s="5" t="s">
        <v>25</v>
      </c>
    </row>
    <row r="29" spans="1:19" s="20" customFormat="1" ht="38.25">
      <c r="A29" s="15" t="s">
        <v>28</v>
      </c>
      <c r="B29" s="11">
        <v>11.553050166054886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1.544175010799554E-5</v>
      </c>
      <c r="C33" s="12" t="s">
        <v>23</v>
      </c>
      <c r="D33" s="13" t="s">
        <v>23</v>
      </c>
      <c r="E33" s="13" t="s">
        <v>46</v>
      </c>
      <c r="F33" s="17">
        <v>1.5210123856375607E-5</v>
      </c>
      <c r="G33" s="17">
        <v>1.4978497604755674E-5</v>
      </c>
      <c r="H33" s="17">
        <v>1.4515245101515807E-5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153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" priority="6" operator="containsText" text="Готово">
      <formula>NOT(ISERROR(SEARCH("Готово",I26)))</formula>
    </cfRule>
  </conditionalFormatting>
  <conditionalFormatting sqref="I32">
    <cfRule type="containsText" dxfId="2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0" priority="4" operator="containsText" text="Готово">
      <formula>NOT(ISERROR(SEARCH("Готово",I32)))</formula>
    </cfRule>
  </conditionalFormatting>
  <conditionalFormatting sqref="I33">
    <cfRule type="containsText" dxfId="1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98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99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154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3430031856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81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123.65127238454288</v>
      </c>
      <c r="C29" s="12">
        <v>14.16</v>
      </c>
      <c r="D29" s="13">
        <v>0.66124401913875586</v>
      </c>
      <c r="E29" s="13">
        <v>0.19674641148325356</v>
      </c>
      <c r="F29" s="11">
        <v>117.5692863552936</v>
      </c>
      <c r="G29" s="11">
        <v>111.48730032604431</v>
      </c>
      <c r="H29" s="11">
        <v>99.323328267545733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6" priority="6" operator="containsText" text="Готово">
      <formula>NOT(ISERROR(SEARCH("Готово",I26)))</formula>
    </cfRule>
  </conditionalFormatting>
  <conditionalFormatting sqref="I32">
    <cfRule type="containsText" dxfId="1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4" priority="4" operator="containsText" text="Готово">
      <formula>NOT(ISERROR(SEARCH("Готово",I32)))</formula>
    </cfRule>
  </conditionalFormatting>
  <conditionalFormatting sqref="I33">
    <cfRule type="containsText" dxfId="1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44075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50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51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57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3430009875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12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70.725667774848105</v>
      </c>
      <c r="C29" s="12">
        <v>33.299999999999997</v>
      </c>
      <c r="D29" s="13">
        <v>0.54541609822646664</v>
      </c>
      <c r="E29" s="13">
        <v>0.12724965893588</v>
      </c>
      <c r="F29" s="11">
        <v>68.475713499257665</v>
      </c>
      <c r="G29" s="11">
        <v>66.225759223667211</v>
      </c>
      <c r="H29" s="11">
        <v>61.725850672486324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35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2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6" priority="6" operator="containsText" text="Готово">
      <formula>NOT(ISERROR(SEARCH("Готово",I26)))</formula>
    </cfRule>
  </conditionalFormatting>
  <conditionalFormatting sqref="I32">
    <cfRule type="containsText" dxfId="22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24" priority="4" operator="containsText" text="Готово">
      <formula>NOT(ISERROR(SEARCH("Готово",I32)))</formula>
    </cfRule>
  </conditionalFormatting>
  <conditionalFormatting sqref="I33">
    <cfRule type="containsText" dxfId="22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2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/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155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139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156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3430032000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157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4.3618518518518519</v>
      </c>
      <c r="C28" s="12">
        <v>1.59</v>
      </c>
      <c r="D28" s="13">
        <v>0.65796137339055805</v>
      </c>
      <c r="E28" s="13">
        <v>0.1947768240343348</v>
      </c>
      <c r="F28" s="11">
        <v>4.1494549391988551</v>
      </c>
      <c r="G28" s="11">
        <v>3.9370580265458592</v>
      </c>
      <c r="H28" s="11">
        <v>3.5122642012398662</v>
      </c>
      <c r="I28" s="21" t="s">
        <v>24</v>
      </c>
      <c r="J28" s="14" t="s">
        <v>25</v>
      </c>
      <c r="K28" s="5" t="s">
        <v>25</v>
      </c>
    </row>
    <row r="29" spans="1:19" s="20" customFormat="1" ht="38.25">
      <c r="A29" s="15" t="s">
        <v>28</v>
      </c>
      <c r="B29" s="11">
        <v>9.7364341085271313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>
      <c r="A30" s="16" t="s">
        <v>29</v>
      </c>
      <c r="B30" s="11">
        <v>-12.115218581821058</v>
      </c>
      <c r="C30" s="12">
        <v>21.05</v>
      </c>
      <c r="D30" s="13">
        <v>0</v>
      </c>
      <c r="E30" s="13">
        <v>0.06</v>
      </c>
      <c r="F30" s="11">
        <v>-11.933490303093741</v>
      </c>
      <c r="G30" s="11">
        <v>-11.751762024366425</v>
      </c>
      <c r="H30" s="11">
        <v>-11.388305466911794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117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0" priority="6" operator="containsText" text="Готово">
      <formula>NOT(ISERROR(SEARCH("Готово",I26)))</formula>
    </cfRule>
  </conditionalFormatting>
  <conditionalFormatting sqref="I32">
    <cfRule type="containsText" dxfId="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8" priority="4" operator="containsText" text="Готово">
      <formula>NOT(ISERROR(SEARCH("Готово",I32)))</formula>
    </cfRule>
  </conditionalFormatting>
  <conditionalFormatting sqref="I33">
    <cfRule type="containsText" dxfId="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1.1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1.9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7.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4.9000000000000004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4.9000000000000004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44068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158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159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160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3430008529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161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55.313976367975485</v>
      </c>
      <c r="C26" s="12">
        <v>30.61</v>
      </c>
      <c r="D26" s="13">
        <v>0.46121478873239447</v>
      </c>
      <c r="E26" s="13">
        <v>7.672887323943664E-2</v>
      </c>
      <c r="F26" s="11">
        <v>54.252931597698591</v>
      </c>
      <c r="G26" s="11">
        <v>53.19188682742169</v>
      </c>
      <c r="H26" s="11">
        <v>51.069797286867896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1.7894736842105263</v>
      </c>
      <c r="C28" s="12">
        <v>0.82</v>
      </c>
      <c r="D28" s="13">
        <v>0.55437837837837833</v>
      </c>
      <c r="E28" s="13">
        <v>0.13262702702702703</v>
      </c>
      <c r="F28" s="11">
        <v>1.7301405405405406</v>
      </c>
      <c r="G28" s="11">
        <v>1.6708073968705548</v>
      </c>
      <c r="H28" s="11">
        <v>1.5521411095305833</v>
      </c>
      <c r="I28" s="21" t="s">
        <v>24</v>
      </c>
      <c r="J28" s="14" t="s">
        <v>25</v>
      </c>
      <c r="K28" s="5" t="s">
        <v>25</v>
      </c>
    </row>
    <row r="29" spans="1:19" s="20" customFormat="1">
      <c r="A29" s="15" t="s">
        <v>28</v>
      </c>
      <c r="B29" s="11">
        <v>25.66549295774648</v>
      </c>
      <c r="C29" s="12">
        <v>9.26</v>
      </c>
      <c r="D29" s="13">
        <v>0.64675572519083968</v>
      </c>
      <c r="E29" s="13">
        <v>0.18805343511450387</v>
      </c>
      <c r="F29" s="11">
        <v>24.458871929093647</v>
      </c>
      <c r="G29" s="11">
        <v>23.252250900440814</v>
      </c>
      <c r="H29" s="11">
        <v>20.839008843135147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5.9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62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6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4.9" customHeight="1">
      <c r="A44" s="51" t="s">
        <v>75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4" priority="6" operator="containsText" text="Готово">
      <formula>NOT(ISERROR(SEARCH("Готово",I26)))</formula>
    </cfRule>
  </conditionalFormatting>
  <conditionalFormatting sqref="I32">
    <cfRule type="containsText" dxfId="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" priority="4" operator="containsText" text="Готово">
      <formula>NOT(ISERROR(SEARCH("Готово",I32)))</formula>
    </cfRule>
  </conditionalFormatting>
  <conditionalFormatting sqref="I33">
    <cfRule type="containsText" dxfId="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44097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58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59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60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3430030605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61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48.286420351652879</v>
      </c>
      <c r="C26" s="12">
        <v>29.7</v>
      </c>
      <c r="D26" s="13">
        <v>0.39631097560975598</v>
      </c>
      <c r="E26" s="13">
        <v>3.9631097560975603E-2</v>
      </c>
      <c r="F26" s="11">
        <v>47.808009392696221</v>
      </c>
      <c r="G26" s="11">
        <v>47.329598433739562</v>
      </c>
      <c r="H26" s="11">
        <v>46.372776515826246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83.784946236559136</v>
      </c>
      <c r="C29" s="12">
        <v>33.299999999999997</v>
      </c>
      <c r="D29" s="13">
        <v>0.6170000000000001</v>
      </c>
      <c r="E29" s="13">
        <v>0.17020000000000005</v>
      </c>
      <c r="F29" s="11">
        <v>80.219896774193543</v>
      </c>
      <c r="G29" s="11">
        <v>76.65484731182795</v>
      </c>
      <c r="H29" s="11">
        <v>69.524748387096764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>
        <v>1.5316454395000055E-5</v>
      </c>
      <c r="C33" s="12" t="s">
        <v>23</v>
      </c>
      <c r="D33" s="13" t="s">
        <v>23</v>
      </c>
      <c r="E33" s="13" t="s">
        <v>46</v>
      </c>
      <c r="F33" s="17">
        <v>1.5086707579075053E-5</v>
      </c>
      <c r="G33" s="17">
        <v>1.4856960763150052E-5</v>
      </c>
      <c r="H33" s="17">
        <v>1.4397467131300051E-5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62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63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21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20" priority="6" operator="containsText" text="Готово">
      <formula>NOT(ISERROR(SEARCH("Готово",I26)))</formula>
    </cfRule>
  </conditionalFormatting>
  <conditionalFormatting sqref="I32">
    <cfRule type="containsText" dxfId="219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18" priority="4" operator="containsText" text="Готово">
      <formula>NOT(ISERROR(SEARCH("Готово",I32)))</formula>
    </cfRule>
  </conditionalFormatting>
  <conditionalFormatting sqref="I33">
    <cfRule type="containsText" dxfId="217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16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E21" sqref="E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64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65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 ht="43.5" customHeight="1">
      <c r="A21" s="6" t="s">
        <v>8</v>
      </c>
      <c r="B21" s="53" t="s">
        <v>66</v>
      </c>
      <c r="C21" s="5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3430032024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67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32.465078060805254</v>
      </c>
      <c r="C29" s="12">
        <v>26.24</v>
      </c>
      <c r="D29" s="13">
        <v>0.23060117302052791</v>
      </c>
      <c r="E29" s="13">
        <v>2.3060117302052791E-2</v>
      </c>
      <c r="F29" s="11">
        <v>32.277915933729638</v>
      </c>
      <c r="G29" s="11">
        <v>32.090753806654021</v>
      </c>
      <c r="H29" s="11">
        <v>31.716429552502785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48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15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14" priority="6" operator="containsText" text="Готово">
      <formula>NOT(ISERROR(SEARCH("Готово",I26)))</formula>
    </cfRule>
  </conditionalFormatting>
  <conditionalFormatting sqref="I32">
    <cfRule type="containsText" dxfId="213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12" priority="4" operator="containsText" text="Готово">
      <formula>NOT(ISERROR(SEARCH("Готово",I32)))</formula>
    </cfRule>
  </conditionalFormatting>
  <conditionalFormatting sqref="I33">
    <cfRule type="containsText" dxfId="211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10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44105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38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39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40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3430031905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46" t="s">
        <v>68</v>
      </c>
      <c r="C23" s="4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38.25">
      <c r="A26" s="10" t="s">
        <v>21</v>
      </c>
      <c r="B26" s="11" t="s">
        <v>22</v>
      </c>
      <c r="C26" s="12" t="s">
        <v>23</v>
      </c>
      <c r="D26" s="13" t="s">
        <v>23</v>
      </c>
      <c r="E26" s="13" t="s">
        <v>23</v>
      </c>
      <c r="F26" s="11" t="s">
        <v>23</v>
      </c>
      <c r="G26" s="11" t="s">
        <v>23</v>
      </c>
      <c r="H26" s="11" t="s">
        <v>23</v>
      </c>
      <c r="I26" s="21" t="s">
        <v>24</v>
      </c>
      <c r="J26" s="14" t="s">
        <v>25</v>
      </c>
      <c r="K26" s="5" t="s">
        <v>41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 ht="38.25">
      <c r="A28" s="15" t="s">
        <v>27</v>
      </c>
      <c r="B28" s="11" t="s">
        <v>22</v>
      </c>
      <c r="C28" s="12" t="s">
        <v>23</v>
      </c>
      <c r="D28" s="13" t="s">
        <v>23</v>
      </c>
      <c r="E28" s="13" t="s">
        <v>23</v>
      </c>
      <c r="F28" s="11" t="s">
        <v>23</v>
      </c>
      <c r="G28" s="11" t="s">
        <v>23</v>
      </c>
      <c r="H28" s="11" t="s">
        <v>23</v>
      </c>
      <c r="I28" s="21" t="s">
        <v>24</v>
      </c>
      <c r="J28" s="14" t="s">
        <v>25</v>
      </c>
      <c r="K28" s="5" t="s">
        <v>43</v>
      </c>
    </row>
    <row r="29" spans="1:19" s="20" customFormat="1">
      <c r="A29" s="15" t="s">
        <v>28</v>
      </c>
      <c r="B29" s="11">
        <v>261.38716356107665</v>
      </c>
      <c r="C29" s="12">
        <v>26.24</v>
      </c>
      <c r="D29" s="13">
        <v>0.9283155737704919</v>
      </c>
      <c r="E29" s="13">
        <v>0.35698934426229506</v>
      </c>
      <c r="F29" s="11">
        <v>238.05905553151413</v>
      </c>
      <c r="G29" s="11">
        <v>214.73094750195162</v>
      </c>
      <c r="H29" s="11">
        <v>168.07473144282662</v>
      </c>
      <c r="I29" s="21" t="s">
        <v>24</v>
      </c>
      <c r="J29" s="14" t="s">
        <v>25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56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09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08" priority="6" operator="containsText" text="Готово">
      <formula>NOT(ISERROR(SEARCH("Готово",I26)))</formula>
    </cfRule>
  </conditionalFormatting>
  <conditionalFormatting sqref="I32">
    <cfRule type="containsText" dxfId="207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06" priority="4" operator="containsText" text="Готово">
      <formula>NOT(ISERROR(SEARCH("Готово",I32)))</formula>
    </cfRule>
  </conditionalFormatting>
  <conditionalFormatting sqref="I33">
    <cfRule type="containsText" dxfId="205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204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sqref="A1:XFD1048576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44103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69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70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>
      <c r="A21" s="6" t="s">
        <v>8</v>
      </c>
      <c r="B21" s="46" t="s">
        <v>71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3430031983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72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44.389244992205299</v>
      </c>
      <c r="C26" s="12">
        <v>28.39</v>
      </c>
      <c r="D26" s="13">
        <v>0.37182522123893824</v>
      </c>
      <c r="E26" s="13">
        <v>3.7182522123893828E-2</v>
      </c>
      <c r="F26" s="11">
        <v>43.976618971208893</v>
      </c>
      <c r="G26" s="11">
        <v>43.563992950212494</v>
      </c>
      <c r="H26" s="11">
        <v>42.738740908219683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67.618421052631575</v>
      </c>
      <c r="C28" s="12">
        <v>1.59</v>
      </c>
      <c r="D28" s="13">
        <v>0.90173242909987672</v>
      </c>
      <c r="E28" s="13">
        <v>0.34103945745992603</v>
      </c>
      <c r="F28" s="11">
        <v>61.853283645109997</v>
      </c>
      <c r="G28" s="11">
        <v>56.088146237588418</v>
      </c>
      <c r="H28" s="11">
        <v>44.557871422545261</v>
      </c>
      <c r="I28" s="21" t="s">
        <v>24</v>
      </c>
      <c r="J28" s="14" t="s">
        <v>25</v>
      </c>
      <c r="K28" s="5" t="s">
        <v>43</v>
      </c>
    </row>
    <row r="29" spans="1:19" s="20" customFormat="1" ht="38.25">
      <c r="A29" s="15" t="s">
        <v>28</v>
      </c>
      <c r="B29" s="11">
        <v>13.480449355938408</v>
      </c>
      <c r="C29" s="12">
        <v>14.16</v>
      </c>
      <c r="D29" s="13">
        <v>0</v>
      </c>
      <c r="E29" s="13">
        <v>0</v>
      </c>
      <c r="F29" s="11" t="s">
        <v>53</v>
      </c>
      <c r="G29" s="11" t="s">
        <v>53</v>
      </c>
      <c r="H29" s="11" t="s">
        <v>53</v>
      </c>
      <c r="I29" s="21" t="s">
        <v>24</v>
      </c>
      <c r="J29" s="14" t="s">
        <v>54</v>
      </c>
      <c r="K29" s="5" t="s">
        <v>55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73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203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202" priority="6" operator="containsText" text="Готово">
      <formula>NOT(ISERROR(SEARCH("Готово",I26)))</formula>
    </cfRule>
  </conditionalFormatting>
  <conditionalFormatting sqref="I32">
    <cfRule type="containsText" dxfId="201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200" priority="4" operator="containsText" text="Готово">
      <formula>NOT(ISERROR(SEARCH("Готово",I32)))</formula>
    </cfRule>
  </conditionalFormatting>
  <conditionalFormatting sqref="I33">
    <cfRule type="containsText" dxfId="199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98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workbookViewId="0">
      <selection activeCell="B21" sqref="B21:C21"/>
    </sheetView>
  </sheetViews>
  <sheetFormatPr defaultColWidth="0" defaultRowHeight="14.25" customHeight="1" zeroHeight="1"/>
  <cols>
    <col min="1" max="1" width="53.42578125" style="1" customWidth="1"/>
    <col min="2" max="8" width="25.28515625" style="1" customWidth="1"/>
    <col min="9" max="9" width="41.28515625" style="1" customWidth="1"/>
    <col min="10" max="10" width="21" style="1" hidden="1" customWidth="1"/>
    <col min="11" max="11" width="9.140625" style="1" hidden="1" customWidth="1"/>
    <col min="12" max="27" width="0" style="1" hidden="1" customWidth="1"/>
    <col min="28" max="16384" width="9.140625" style="1" hidden="1"/>
  </cols>
  <sheetData>
    <row r="1" spans="1:19" s="3" customFormat="1" ht="30.95" customHeight="1">
      <c r="A1" s="2" t="s">
        <v>0</v>
      </c>
    </row>
    <row r="2" spans="1:19" s="20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0" customFormat="1" ht="2.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"/>
    </row>
    <row r="4" spans="1:19" s="20" customFormat="1" ht="6.9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"/>
    </row>
    <row r="5" spans="1:19" s="20" customFormat="1">
      <c r="A5" s="52"/>
      <c r="B5" s="52"/>
      <c r="C5" s="52"/>
      <c r="D5" s="52"/>
      <c r="E5" s="52"/>
      <c r="F5" s="52"/>
      <c r="G5" s="52"/>
      <c r="H5" s="52"/>
      <c r="I5" s="52"/>
      <c r="J5" s="52"/>
      <c r="K5" s="5"/>
    </row>
    <row r="6" spans="1:19" s="20" customFormat="1">
      <c r="A6" s="52"/>
      <c r="B6" s="52"/>
      <c r="C6" s="52"/>
      <c r="D6" s="52"/>
      <c r="E6" s="52"/>
      <c r="F6" s="52"/>
      <c r="G6" s="52"/>
      <c r="H6" s="52"/>
      <c r="I6" s="52"/>
      <c r="J6" s="52"/>
      <c r="K6" s="5"/>
    </row>
    <row r="7" spans="1:19" s="20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"/>
    </row>
    <row r="8" spans="1:19" s="20" customFormat="1" ht="5.0999999999999996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"/>
    </row>
    <row r="9" spans="1:19" s="20" customFormat="1" ht="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9" s="20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20" customFormat="1" ht="6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5"/>
    </row>
    <row r="12" spans="1:19" s="20" customForma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5"/>
    </row>
    <row r="13" spans="1:19" s="20" customForma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5"/>
    </row>
    <row r="14" spans="1:19" s="20" customForma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"/>
    </row>
    <row r="15" spans="1:19" s="20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5"/>
    </row>
    <row r="16" spans="1:19" s="20" customFormat="1" ht="5.0999999999999996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5"/>
    </row>
    <row r="17" spans="1:19" s="20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20" customFormat="1">
      <c r="A18" s="6" t="s">
        <v>3</v>
      </c>
      <c r="B18" s="45">
        <v>44102</v>
      </c>
      <c r="C18" s="4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20" customFormat="1">
      <c r="A19" s="6" t="s">
        <v>4</v>
      </c>
      <c r="B19" s="46" t="s">
        <v>64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20" customFormat="1">
      <c r="A20" s="6" t="s">
        <v>6</v>
      </c>
      <c r="B20" s="46" t="s">
        <v>65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20" customFormat="1" ht="41.25" customHeight="1">
      <c r="A21" s="6" t="s">
        <v>8</v>
      </c>
      <c r="B21" s="53" t="s">
        <v>66</v>
      </c>
      <c r="C21" s="5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20" customFormat="1">
      <c r="A22" s="6" t="s">
        <v>10</v>
      </c>
      <c r="B22" s="49">
        <v>3430032024</v>
      </c>
      <c r="C22" s="4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0" customFormat="1">
      <c r="A23" s="6" t="s">
        <v>11</v>
      </c>
      <c r="B23" s="50" t="s">
        <v>74</v>
      </c>
      <c r="C23" s="5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3" customFormat="1">
      <c r="A24" s="7"/>
      <c r="B24" s="5"/>
      <c r="C24" s="5"/>
      <c r="D24" s="5"/>
      <c r="E24" s="5"/>
      <c r="F24" s="40"/>
      <c r="G24" s="40"/>
      <c r="H24" s="40"/>
      <c r="I24" s="5"/>
      <c r="J24" s="5"/>
      <c r="K24" s="5"/>
    </row>
    <row r="25" spans="1:19" s="20" customFormat="1" ht="60">
      <c r="A25" s="8" t="s">
        <v>13</v>
      </c>
      <c r="B25" s="8" t="s">
        <v>14</v>
      </c>
      <c r="C25" s="8" t="s">
        <v>15</v>
      </c>
      <c r="D25" s="8" t="s">
        <v>16</v>
      </c>
      <c r="E25" s="8" t="s">
        <v>17</v>
      </c>
      <c r="F25" s="9" t="s">
        <v>18</v>
      </c>
      <c r="G25" s="9" t="s">
        <v>19</v>
      </c>
      <c r="H25" s="9" t="s">
        <v>20</v>
      </c>
      <c r="I25" s="5"/>
      <c r="J25" s="5"/>
      <c r="K25" s="5"/>
    </row>
    <row r="26" spans="1:19" s="20" customFormat="1" ht="25.5">
      <c r="A26" s="10" t="s">
        <v>21</v>
      </c>
      <c r="B26" s="11">
        <v>52.571375159360592</v>
      </c>
      <c r="C26" s="12">
        <v>33.86</v>
      </c>
      <c r="D26" s="13">
        <v>0.35750474383301728</v>
      </c>
      <c r="E26" s="13">
        <v>3.5750474383301728E-2</v>
      </c>
      <c r="F26" s="11">
        <v>52.101512259128178</v>
      </c>
      <c r="G26" s="11">
        <v>51.631649358895757</v>
      </c>
      <c r="H26" s="11">
        <v>50.691923558430929</v>
      </c>
      <c r="I26" s="21" t="s">
        <v>24</v>
      </c>
      <c r="J26" s="14" t="s">
        <v>25</v>
      </c>
      <c r="K26" s="5" t="s">
        <v>25</v>
      </c>
    </row>
    <row r="27" spans="1:19" s="20" customFormat="1" ht="38.25">
      <c r="A27" s="10" t="s">
        <v>26</v>
      </c>
      <c r="B27" s="11" t="s">
        <v>22</v>
      </c>
      <c r="C27" s="12" t="s">
        <v>23</v>
      </c>
      <c r="D27" s="13" t="s">
        <v>23</v>
      </c>
      <c r="E27" s="13" t="s">
        <v>23</v>
      </c>
      <c r="F27" s="11" t="s">
        <v>23</v>
      </c>
      <c r="G27" s="11" t="s">
        <v>23</v>
      </c>
      <c r="H27" s="11" t="s">
        <v>23</v>
      </c>
      <c r="I27" s="21" t="s">
        <v>24</v>
      </c>
      <c r="J27" s="14" t="s">
        <v>25</v>
      </c>
      <c r="K27" s="5" t="s">
        <v>42</v>
      </c>
    </row>
    <row r="28" spans="1:19" s="20" customFormat="1">
      <c r="A28" s="15" t="s">
        <v>27</v>
      </c>
      <c r="B28" s="11">
        <v>9.2191406249999996</v>
      </c>
      <c r="C28" s="12">
        <v>4.53</v>
      </c>
      <c r="D28" s="13">
        <v>0.51306451612903226</v>
      </c>
      <c r="E28" s="13">
        <v>0.10783870967741933</v>
      </c>
      <c r="F28" s="11">
        <v>8.9705955676663294</v>
      </c>
      <c r="G28" s="11">
        <v>8.7220505103326609</v>
      </c>
      <c r="H28" s="11">
        <v>8.2249603956653221</v>
      </c>
      <c r="I28" s="21" t="s">
        <v>24</v>
      </c>
      <c r="J28" s="14" t="s">
        <v>25</v>
      </c>
      <c r="K28" s="5" t="s">
        <v>25</v>
      </c>
    </row>
    <row r="29" spans="1:19" s="20" customFormat="1">
      <c r="A29" s="15" t="s">
        <v>28</v>
      </c>
      <c r="B29" s="11">
        <v>41.44675925925926</v>
      </c>
      <c r="C29" s="12">
        <v>26.24</v>
      </c>
      <c r="D29" s="13">
        <v>0.37233253588516746</v>
      </c>
      <c r="E29" s="13">
        <v>3.7233253588516743E-2</v>
      </c>
      <c r="F29" s="11">
        <v>41.060959834778707</v>
      </c>
      <c r="G29" s="11">
        <v>40.675160410298162</v>
      </c>
      <c r="H29" s="11">
        <v>39.903561561337057</v>
      </c>
      <c r="I29" s="21" t="s">
        <v>24</v>
      </c>
      <c r="J29" s="14" t="s">
        <v>25</v>
      </c>
      <c r="K29" s="5" t="s">
        <v>25</v>
      </c>
    </row>
    <row r="30" spans="1:19" s="20" customFormat="1" ht="38.25">
      <c r="A30" s="16" t="s">
        <v>29</v>
      </c>
      <c r="B30" s="11" t="s">
        <v>22</v>
      </c>
      <c r="C30" s="12" t="s">
        <v>23</v>
      </c>
      <c r="D30" s="13" t="s">
        <v>23</v>
      </c>
      <c r="E30" s="13" t="s">
        <v>23</v>
      </c>
      <c r="F30" s="11" t="s">
        <v>23</v>
      </c>
      <c r="G30" s="11" t="s">
        <v>23</v>
      </c>
      <c r="H30" s="11" t="s">
        <v>23</v>
      </c>
      <c r="I30" s="21" t="s">
        <v>24</v>
      </c>
      <c r="J30" s="14" t="s">
        <v>25</v>
      </c>
      <c r="K30" s="5" t="s">
        <v>44</v>
      </c>
    </row>
    <row r="31" spans="1:19" s="20" customFormat="1" ht="38.25">
      <c r="A31" s="10" t="s">
        <v>30</v>
      </c>
      <c r="B31" s="11" t="s">
        <v>22</v>
      </c>
      <c r="C31" s="12" t="s">
        <v>23</v>
      </c>
      <c r="D31" s="12" t="s">
        <v>23</v>
      </c>
      <c r="E31" s="13" t="s">
        <v>23</v>
      </c>
      <c r="F31" s="11" t="s">
        <v>23</v>
      </c>
      <c r="G31" s="11" t="s">
        <v>23</v>
      </c>
      <c r="H31" s="11" t="s">
        <v>23</v>
      </c>
      <c r="I31" s="21" t="s">
        <v>24</v>
      </c>
      <c r="J31" s="14" t="s">
        <v>25</v>
      </c>
      <c r="K31" s="5" t="s">
        <v>45</v>
      </c>
    </row>
    <row r="32" spans="1:19" s="20" customFormat="1" ht="38.25">
      <c r="A32" s="10" t="s">
        <v>31</v>
      </c>
      <c r="B32" s="11" t="s">
        <v>22</v>
      </c>
      <c r="C32" s="12" t="s">
        <v>23</v>
      </c>
      <c r="D32" s="13" t="s">
        <v>23</v>
      </c>
      <c r="E32" s="13" t="s">
        <v>23</v>
      </c>
      <c r="F32" s="11" t="s">
        <v>23</v>
      </c>
      <c r="G32" s="11" t="s">
        <v>23</v>
      </c>
      <c r="H32" s="11" t="s">
        <v>23</v>
      </c>
      <c r="I32" s="21" t="s">
        <v>24</v>
      </c>
      <c r="J32" s="14" t="s">
        <v>25</v>
      </c>
      <c r="K32" s="5"/>
    </row>
    <row r="33" spans="1:11" s="20" customFormat="1" ht="39.75" customHeight="1">
      <c r="A33" s="10" t="s">
        <v>32</v>
      </c>
      <c r="B33" s="17" t="s">
        <v>22</v>
      </c>
      <c r="C33" s="12" t="s">
        <v>23</v>
      </c>
      <c r="D33" s="13" t="s">
        <v>23</v>
      </c>
      <c r="E33" s="13" t="s">
        <v>23</v>
      </c>
      <c r="F33" s="17" t="s">
        <v>23</v>
      </c>
      <c r="G33" s="17" t="s">
        <v>23</v>
      </c>
      <c r="H33" s="17" t="s">
        <v>23</v>
      </c>
      <c r="I33" s="21" t="s">
        <v>24</v>
      </c>
      <c r="J33" s="14" t="s">
        <v>25</v>
      </c>
      <c r="K33" s="5"/>
    </row>
    <row r="34" spans="1:11" s="20" customFormat="1">
      <c r="A34" s="5"/>
      <c r="B34" s="5" t="s">
        <v>33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26.1" customHeight="1">
      <c r="A35" s="2" t="s">
        <v>34</v>
      </c>
      <c r="B35" s="18"/>
      <c r="C35" s="18"/>
      <c r="D35" s="18"/>
      <c r="E35" s="18"/>
      <c r="F35" s="18"/>
      <c r="G35" s="18"/>
      <c r="H35" s="18"/>
      <c r="I35" s="18"/>
    </row>
    <row r="36" spans="1:11" s="20" customFormat="1">
      <c r="A36" s="41" t="s">
        <v>47</v>
      </c>
      <c r="B36" s="41"/>
      <c r="C36" s="41"/>
      <c r="D36" s="41"/>
      <c r="E36" s="41"/>
      <c r="F36" s="41"/>
      <c r="G36" s="41"/>
      <c r="H36" s="41"/>
      <c r="I36" s="5"/>
      <c r="J36" s="5"/>
      <c r="K36" s="5"/>
    </row>
    <row r="37" spans="1:11" s="20" customFormat="1">
      <c r="A37" s="41"/>
      <c r="B37" s="41"/>
      <c r="C37" s="41"/>
      <c r="D37" s="41"/>
      <c r="E37" s="41"/>
      <c r="F37" s="41"/>
      <c r="G37" s="41"/>
      <c r="H37" s="41"/>
      <c r="I37" s="5"/>
      <c r="J37" s="5"/>
      <c r="K37" s="5"/>
    </row>
    <row r="38" spans="1:11" s="20" customFormat="1">
      <c r="A38" s="41"/>
      <c r="B38" s="41"/>
      <c r="C38" s="41"/>
      <c r="D38" s="41"/>
      <c r="E38" s="41"/>
      <c r="F38" s="41"/>
      <c r="G38" s="41"/>
      <c r="H38" s="41"/>
      <c r="I38" s="5"/>
      <c r="J38" s="5"/>
      <c r="K38" s="5"/>
    </row>
    <row r="39" spans="1:11" s="20" customFormat="1">
      <c r="A39" s="41"/>
      <c r="B39" s="41"/>
      <c r="C39" s="41"/>
      <c r="D39" s="41"/>
      <c r="E39" s="41"/>
      <c r="F39" s="41"/>
      <c r="G39" s="41"/>
      <c r="H39" s="41"/>
      <c r="I39" s="5"/>
      <c r="J39" s="5"/>
      <c r="K39" s="5"/>
    </row>
    <row r="40" spans="1:11" s="20" customFormat="1">
      <c r="A40" s="41"/>
      <c r="B40" s="41"/>
      <c r="C40" s="41"/>
      <c r="D40" s="41"/>
      <c r="E40" s="41"/>
      <c r="F40" s="41"/>
      <c r="G40" s="41"/>
      <c r="H40" s="41"/>
      <c r="I40" s="5"/>
      <c r="J40" s="5"/>
      <c r="K40" s="5"/>
    </row>
    <row r="41" spans="1:11" s="20" customFormat="1">
      <c r="A41" s="41"/>
      <c r="B41" s="41"/>
      <c r="C41" s="41"/>
      <c r="D41" s="41"/>
      <c r="E41" s="41"/>
      <c r="F41" s="41"/>
      <c r="G41" s="41"/>
      <c r="H41" s="41"/>
      <c r="I41" s="5"/>
      <c r="J41" s="5"/>
      <c r="K41" s="5"/>
    </row>
    <row r="42" spans="1:11" s="20" customFormat="1">
      <c r="A42" s="41"/>
      <c r="B42" s="41"/>
      <c r="C42" s="41"/>
      <c r="D42" s="41"/>
      <c r="E42" s="41"/>
      <c r="F42" s="41"/>
      <c r="G42" s="41"/>
      <c r="H42" s="41"/>
      <c r="I42" s="5"/>
      <c r="J42" s="5"/>
      <c r="K42" s="5"/>
    </row>
    <row r="43" spans="1:11" s="20" customFormat="1" ht="26.45" customHeight="1">
      <c r="A43" s="41"/>
      <c r="B43" s="41"/>
      <c r="C43" s="41"/>
      <c r="D43" s="41"/>
      <c r="E43" s="41"/>
      <c r="F43" s="41"/>
      <c r="G43" s="41"/>
      <c r="H43" s="41"/>
      <c r="I43" s="5"/>
      <c r="J43" s="5"/>
      <c r="K43" s="5"/>
    </row>
    <row r="44" spans="1:11" s="20" customFormat="1" ht="125.1" customHeight="1">
      <c r="A44" s="51" t="s">
        <v>75</v>
      </c>
      <c r="B44" s="51"/>
      <c r="C44" s="51"/>
      <c r="D44" s="51"/>
      <c r="E44" s="51"/>
      <c r="F44" s="51"/>
      <c r="G44" s="51"/>
      <c r="H44" s="51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11">
    <mergeCell ref="B21:C21"/>
    <mergeCell ref="A3:J9"/>
    <mergeCell ref="A11:J16"/>
    <mergeCell ref="B18:C18"/>
    <mergeCell ref="B19:C19"/>
    <mergeCell ref="B20:C20"/>
    <mergeCell ref="B22:C22"/>
    <mergeCell ref="B23:C23"/>
    <mergeCell ref="F24:H24"/>
    <mergeCell ref="A36:H43"/>
    <mergeCell ref="A44:H44"/>
  </mergeCells>
  <conditionalFormatting sqref="I26:I31">
    <cfRule type="containsText" dxfId="1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196" priority="6" operator="containsText" text="Готово">
      <formula>NOT(ISERROR(SEARCH("Готово",I26)))</formula>
    </cfRule>
  </conditionalFormatting>
  <conditionalFormatting sqref="I32">
    <cfRule type="containsText" dxfId="1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194" priority="4" operator="containsText" text="Готово">
      <formula>NOT(ISERROR(SEARCH("Готово",I32)))</formula>
    </cfRule>
  </conditionalFormatting>
  <conditionalFormatting sqref="I33">
    <cfRule type="containsText" dxfId="1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1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>
      <formula1>44013</formula1>
      <formula2>45839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Лист25</vt:lpstr>
      <vt:lpstr>Лист26</vt:lpstr>
      <vt:lpstr>Лист27</vt:lpstr>
      <vt:lpstr>Лист28</vt:lpstr>
      <vt:lpstr>Лист29</vt:lpstr>
      <vt:lpstr>Лист30</vt:lpstr>
      <vt:lpstr>Лист31</vt:lpstr>
      <vt:lpstr>Лист32</vt:lpstr>
      <vt:lpstr>Лист33</vt:lpstr>
      <vt:lpstr>Лист34</vt:lpstr>
      <vt:lpstr>Лист35</vt:lpstr>
      <vt:lpstr>Лист36</vt:lpstr>
      <vt:lpstr>Лист37</vt:lpstr>
      <vt:lpstr>Лист38</vt:lpstr>
      <vt:lpstr>Лист39</vt:lpstr>
      <vt:lpstr>Лист40</vt:lpstr>
      <vt:lpstr>Лист41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</dc:creator>
  <cp:lastModifiedBy>SpecOO</cp:lastModifiedBy>
  <cp:lastPrinted>2021-06-03T11:00:36Z</cp:lastPrinted>
  <dcterms:created xsi:type="dcterms:W3CDTF">2021-05-21T05:50:18Z</dcterms:created>
  <dcterms:modified xsi:type="dcterms:W3CDTF">2021-06-03T11:43:37Z</dcterms:modified>
</cp:coreProperties>
</file>